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5.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6.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7.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8.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9.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10.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11.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12.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13.xml" ContentType="application/vnd.openxmlformats-officedocument.drawing+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14.xml" ContentType="application/vnd.openxmlformats-officedocument.drawing+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15.xml" ContentType="application/vnd.openxmlformats-officedocument.drawing+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1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codeName="ThisWorkbook" defaultThemeVersion="124226"/>
  <mc:AlternateContent xmlns:mc="http://schemas.openxmlformats.org/markup-compatibility/2006">
    <mc:Choice Requires="x15">
      <x15ac:absPath xmlns:x15ac="http://schemas.microsoft.com/office/spreadsheetml/2010/11/ac" url="D:\Users\ymora\Autoridad Portuaria de Huelva\Planificación, S.S.G y C.I - Documentos\5. PUBLICACIONES\Memoria Estadística\2018\"/>
    </mc:Choice>
  </mc:AlternateContent>
  <xr:revisionPtr revIDLastSave="2" documentId="11_E38225439244092168C27A6856CA80A81D6D28A7" xr6:coauthVersionLast="45" xr6:coauthVersionMax="45" xr10:uidLastSave="{839571B4-2A5F-462A-BE0B-3F7F428F7163}"/>
  <bookViews>
    <workbookView xWindow="-120" yWindow="-120" windowWidth="25440" windowHeight="15390" tabRatio="740" firstSheet="33" activeTab="37" xr2:uid="{00000000-000D-0000-FFFF-FFFF00000000}"/>
  </bookViews>
  <sheets>
    <sheet name="ÍNDICE" sheetId="229" r:id="rId1"/>
    <sheet name="Presentación" sheetId="253" r:id="rId2"/>
    <sheet name="1.1" sheetId="224" r:id="rId3"/>
    <sheet name="1.2" sheetId="225" r:id="rId4"/>
    <sheet name="1.3" sheetId="226" r:id="rId5"/>
    <sheet name="1.4" sheetId="227" r:id="rId6"/>
    <sheet name="2.1.1. a 2.1.5." sheetId="67" r:id="rId7"/>
    <sheet name="2.1.5.4" sheetId="257" r:id="rId8"/>
    <sheet name="2.1.6" sheetId="244" r:id="rId9"/>
    <sheet name="2.2.1.1." sheetId="132" r:id="rId10"/>
    <sheet name="2.2.1.2" sheetId="133" r:id="rId11"/>
    <sheet name=" 2.2.2" sheetId="206" r:id="rId12"/>
    <sheet name="2.2.3" sheetId="215" r:id="rId13"/>
    <sheet name="2.2.4" sheetId="216" r:id="rId14"/>
    <sheet name="2.2.5" sheetId="217" r:id="rId15"/>
    <sheet name="2.2.6" sheetId="218" r:id="rId16"/>
    <sheet name="2.2.7" sheetId="246" r:id="rId17"/>
    <sheet name="2.2.8 y 2.2.9." sheetId="251" r:id="rId18"/>
    <sheet name="2.4" sheetId="212" r:id="rId19"/>
    <sheet name="2.5.1." sheetId="84" r:id="rId20"/>
    <sheet name="2.5.2" sheetId="86" r:id="rId21"/>
    <sheet name="2.5.4" sheetId="87" r:id="rId22"/>
    <sheet name="2.5.5" sheetId="88" r:id="rId23"/>
    <sheet name="2.6" sheetId="252" r:id="rId24"/>
    <sheet name="2.7 " sheetId="250" r:id="rId25"/>
    <sheet name="2.8" sheetId="90" r:id="rId26"/>
    <sheet name="3 (1)" sheetId="138" r:id="rId27"/>
    <sheet name="3 (2)" sheetId="139" r:id="rId28"/>
    <sheet name="4.1.1.1" sheetId="169" r:id="rId29"/>
    <sheet name="4.1.1.2" sheetId="170" r:id="rId30"/>
    <sheet name="4.1.2" sheetId="171" r:id="rId31"/>
    <sheet name="4.2.1.1" sheetId="172" r:id="rId32"/>
    <sheet name="4.2.1.2" sheetId="173" r:id="rId33"/>
    <sheet name="4.2.1.3" sheetId="174" r:id="rId34"/>
    <sheet name="4.2.6" sheetId="175" r:id="rId35"/>
    <sheet name="4.3.1" sheetId="176" r:id="rId36"/>
    <sheet name="4.3.2" sheetId="177" r:id="rId37"/>
    <sheet name="4.3.3" sheetId="178" r:id="rId38"/>
    <sheet name="4.3.4" sheetId="179" r:id="rId39"/>
    <sheet name="4.3.5" sheetId="256" r:id="rId40"/>
    <sheet name="4.3.6.1" sheetId="181" r:id="rId41"/>
    <sheet name="4.3.6.2" sheetId="182" r:id="rId42"/>
    <sheet name="4.3.6.3" sheetId="223" r:id="rId43"/>
    <sheet name="4.3.7.1" sheetId="184" r:id="rId44"/>
    <sheet name="4.3.7.2A" sheetId="185" r:id="rId45"/>
    <sheet name="4.3.7.2B" sheetId="186" r:id="rId46"/>
    <sheet name="4.3.7.3" sheetId="187" r:id="rId47"/>
    <sheet name="4.3.7.4A" sheetId="188" r:id="rId48"/>
    <sheet name="4.3.7.4B" sheetId="189" r:id="rId49"/>
    <sheet name="4.4" sheetId="190" r:id="rId50"/>
    <sheet name="4.5" sheetId="191" r:id="rId51"/>
    <sheet name="4.6" sheetId="192" r:id="rId52"/>
    <sheet name="4.7.1" sheetId="193" r:id="rId53"/>
    <sheet name="4.7.2" sheetId="194" r:id="rId54"/>
    <sheet name="4.7.3" sheetId="195" r:id="rId55"/>
    <sheet name="4.7.4" sheetId="196" r:id="rId56"/>
    <sheet name="4.7.5" sheetId="197" r:id="rId57"/>
    <sheet name="4.7.6" sheetId="198" r:id="rId58"/>
    <sheet name="4.7.7" sheetId="199" r:id="rId59"/>
    <sheet name="4.8.1" sheetId="200" r:id="rId60"/>
    <sheet name="4.8.2" sheetId="201" r:id="rId61"/>
    <sheet name="4.8.3" sheetId="202" r:id="rId62"/>
    <sheet name="4.9" sheetId="203" r:id="rId63"/>
    <sheet name="4.10.1" sheetId="230" r:id="rId64"/>
    <sheet name="4.10.2" sheetId="231" r:id="rId65"/>
    <sheet name="4.10.3" sheetId="232" r:id="rId66"/>
    <sheet name="4.10.4" sheetId="233" r:id="rId67"/>
    <sheet name="4.10.5" sheetId="234" r:id="rId68"/>
    <sheet name="4.10.6" sheetId="235" r:id="rId69"/>
    <sheet name="4.10.7" sheetId="240" r:id="rId70"/>
    <sheet name="4.10.8" sheetId="241" r:id="rId71"/>
    <sheet name="4.10.9" sheetId="242" r:id="rId72"/>
    <sheet name="4.10.10" sheetId="243" r:id="rId73"/>
    <sheet name="4.10.11" sheetId="237" r:id="rId74"/>
    <sheet name="4.10.12" sheetId="238" r:id="rId75"/>
    <sheet name="5.1" sheetId="222" r:id="rId76"/>
    <sheet name="5.2-5.3-5.4" sheetId="141" r:id="rId77"/>
    <sheet name="5.5" sheetId="142" r:id="rId78"/>
    <sheet name="5.6.1" sheetId="143" r:id="rId79"/>
    <sheet name="5.6.2" sheetId="147" r:id="rId80"/>
    <sheet name="5.7-5.16" sheetId="255" r:id="rId81"/>
    <sheet name="6" sheetId="150" r:id="rId82"/>
    <sheet name="7" sheetId="219" r:id="rId83"/>
    <sheet name="8.1" sheetId="155" r:id="rId84"/>
    <sheet name="8.2" sheetId="151" r:id="rId85"/>
    <sheet name="8.3" sheetId="254" r:id="rId86"/>
    <sheet name="9" sheetId="239" r:id="rId87"/>
  </sheets>
  <definedNames>
    <definedName name="_xlnm._FilterDatabase" localSheetId="26" hidden="1">'3 (1)'!#REF!</definedName>
    <definedName name="_xlnm._FilterDatabase" localSheetId="27" hidden="1">'3 (2)'!#REF!</definedName>
    <definedName name="_xlnm.Print_Area" localSheetId="11">' 2.2.2'!$A$1:$H$66</definedName>
    <definedName name="_xlnm.Print_Area" localSheetId="2">'1.1'!#REF!</definedName>
    <definedName name="_xlnm.Print_Area" localSheetId="3">'1.2'!#REF!</definedName>
    <definedName name="_xlnm.Print_Area" localSheetId="4">'1.3'!#REF!</definedName>
    <definedName name="_xlnm.Print_Area" localSheetId="5">'1.4'!#REF!</definedName>
    <definedName name="_xlnm.Print_Area" localSheetId="9">'2.2.1.1.'!$A$1:$E$51</definedName>
    <definedName name="_xlnm.Print_Area" localSheetId="10">'2.2.1.2'!$A$1:$I$39</definedName>
    <definedName name="_xlnm.Print_Area" localSheetId="21">'2.5.4'!$A$1:$F$88</definedName>
    <definedName name="_xlnm.Print_Area" localSheetId="22">'2.5.5'!$A$1:$E$22</definedName>
    <definedName name="_xlnm.Print_Area" localSheetId="23">'2.6'!$A$1:$I$57</definedName>
    <definedName name="_xlnm.Print_Area" localSheetId="24">'2.7 '!$A$1:$G$135</definedName>
    <definedName name="_xlnm.Print_Area" localSheetId="25">'2.8'!$A$1:$J$68</definedName>
    <definedName name="_xlnm.Print_Area" localSheetId="26">'3 (1)'!$A$1:$I$185</definedName>
    <definedName name="_xlnm.Print_Area" localSheetId="69">'4.10.7'!$A$1:$K$29</definedName>
    <definedName name="_xlnm.Print_Area" localSheetId="70">'4.10.8'!$A$1:$K$29</definedName>
    <definedName name="_xlnm.Print_Area" localSheetId="71">'4.10.9'!$A$1:$K$30</definedName>
    <definedName name="_xlnm.Print_Area" localSheetId="81">'6'!#REF!</definedName>
    <definedName name="_xlnm.Print_Area" localSheetId="84">'8.2'!$A$1:$F$90</definedName>
    <definedName name="_xlnm.Print_Area" localSheetId="0">ÍNDICE!$A$2:$J$155</definedName>
    <definedName name="_xlnm.Print_Area" localSheetId="1">Presentación!$A$1:$K$41</definedName>
    <definedName name="_xlnm.Database" localSheetId="11">#REF!</definedName>
    <definedName name="_xlnm.Database" localSheetId="12">#REF!</definedName>
    <definedName name="_xlnm.Database" localSheetId="13">#REF!</definedName>
    <definedName name="_xlnm.Database" localSheetId="14">#REF!</definedName>
    <definedName name="_xlnm.Database" localSheetId="15">#REF!</definedName>
    <definedName name="_xlnm.Database" localSheetId="17">#REF!</definedName>
    <definedName name="_xlnm.Database" localSheetId="18">#REF!</definedName>
    <definedName name="_xlnm.Database" localSheetId="23">#REF!</definedName>
    <definedName name="_xlnm.Database" localSheetId="24">#REF!</definedName>
    <definedName name="_xlnm.Database" localSheetId="74">#REF!</definedName>
    <definedName name="_xlnm.Database" localSheetId="70">#REF!</definedName>
    <definedName name="_xlnm.Database" localSheetId="79">#REF!</definedName>
    <definedName name="_xlnm.Database" localSheetId="80">#REF!</definedName>
    <definedName name="_xlnm.Database" localSheetId="81">'6'!#REF!</definedName>
    <definedName name="_xlnm.Database">#REF!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36" i="174" l="1"/>
  <c r="D36" i="174"/>
  <c r="D38" i="174" s="1"/>
  <c r="C36" i="174"/>
  <c r="B36" i="174"/>
  <c r="G34" i="174"/>
  <c r="G36" i="174" s="1"/>
  <c r="F34" i="174"/>
  <c r="F36" i="174" s="1"/>
  <c r="E32" i="174"/>
  <c r="D32" i="174"/>
  <c r="C32" i="174"/>
  <c r="B32" i="174"/>
  <c r="G30" i="174"/>
  <c r="G32" i="174" s="1"/>
  <c r="F30" i="174"/>
  <c r="F32" i="174" s="1"/>
  <c r="E28" i="174"/>
  <c r="D28" i="174"/>
  <c r="C28" i="174"/>
  <c r="B28" i="174"/>
  <c r="G26" i="174"/>
  <c r="F26" i="174"/>
  <c r="G25" i="174"/>
  <c r="F25" i="174"/>
  <c r="E23" i="174"/>
  <c r="D23" i="174"/>
  <c r="C23" i="174"/>
  <c r="B23" i="174"/>
  <c r="G21" i="174"/>
  <c r="F21" i="174"/>
  <c r="G20" i="174"/>
  <c r="F20" i="174"/>
  <c r="E18" i="174"/>
  <c r="D18" i="174"/>
  <c r="C18" i="174"/>
  <c r="B18" i="174"/>
  <c r="G16" i="174"/>
  <c r="G18" i="174" s="1"/>
  <c r="F16" i="174"/>
  <c r="F18" i="174" s="1"/>
  <c r="E14" i="174"/>
  <c r="D14" i="174"/>
  <c r="C14" i="174"/>
  <c r="B14" i="174"/>
  <c r="G12" i="174"/>
  <c r="G14" i="174" s="1"/>
  <c r="F12" i="174"/>
  <c r="F14" i="174" s="1"/>
  <c r="E10" i="174"/>
  <c r="D10" i="174"/>
  <c r="C10" i="174"/>
  <c r="B10" i="174"/>
  <c r="G8" i="174"/>
  <c r="G10" i="174" s="1"/>
  <c r="F8" i="174"/>
  <c r="F10" i="174" s="1"/>
  <c r="E38" i="174" l="1"/>
  <c r="F23" i="174"/>
  <c r="F28" i="174"/>
  <c r="B38" i="174"/>
  <c r="G23" i="174"/>
  <c r="G28" i="174"/>
  <c r="G38" i="174" s="1"/>
  <c r="C38" i="174"/>
  <c r="F38" i="174"/>
  <c r="C17" i="202" l="1"/>
  <c r="H17" i="143" l="1"/>
  <c r="F17" i="143"/>
  <c r="D17" i="143"/>
  <c r="H16" i="143"/>
  <c r="F16" i="143"/>
  <c r="D16" i="143"/>
  <c r="H15" i="143"/>
  <c r="F15" i="143"/>
  <c r="D15" i="143"/>
  <c r="H14" i="143"/>
  <c r="F14" i="143"/>
  <c r="D14" i="143"/>
  <c r="H12" i="143"/>
  <c r="F12" i="143"/>
  <c r="D12" i="143"/>
  <c r="H11" i="143"/>
  <c r="F11" i="143"/>
  <c r="D11" i="143"/>
  <c r="H10" i="143"/>
  <c r="F10" i="143"/>
  <c r="D10" i="143"/>
  <c r="H9" i="143"/>
  <c r="F9" i="143"/>
  <c r="D9" i="143"/>
  <c r="H11" i="223" l="1"/>
  <c r="D7" i="223"/>
  <c r="D8" i="223"/>
  <c r="D9" i="223"/>
  <c r="D10" i="223"/>
  <c r="D6" i="223"/>
  <c r="I14" i="182" l="1"/>
  <c r="H14" i="182"/>
  <c r="I12" i="182"/>
  <c r="H12" i="182"/>
  <c r="I8" i="182"/>
  <c r="H8" i="182"/>
  <c r="J8" i="182" s="1"/>
  <c r="G17" i="182"/>
  <c r="G16" i="182"/>
  <c r="G15" i="182"/>
  <c r="G13" i="182"/>
  <c r="G12" i="182" s="1"/>
  <c r="G11" i="182"/>
  <c r="G10" i="182"/>
  <c r="G9" i="182"/>
  <c r="F14" i="182"/>
  <c r="F12" i="182"/>
  <c r="E12" i="182"/>
  <c r="E14" i="182"/>
  <c r="D9" i="182"/>
  <c r="D10" i="182"/>
  <c r="D11" i="182"/>
  <c r="C8" i="182"/>
  <c r="E8" i="182"/>
  <c r="F8" i="182"/>
  <c r="F18" i="182" s="1"/>
  <c r="B8" i="182"/>
  <c r="G8" i="182" l="1"/>
  <c r="E18" i="182"/>
  <c r="G14" i="182"/>
  <c r="I18" i="182"/>
  <c r="H18" i="182"/>
  <c r="D8" i="182"/>
  <c r="G18" i="182" l="1"/>
  <c r="D117" i="238"/>
  <c r="O10" i="243" l="1"/>
  <c r="O9" i="242"/>
  <c r="O8" i="241"/>
  <c r="O8" i="240"/>
  <c r="O8" i="235"/>
  <c r="E8" i="231" l="1"/>
  <c r="E9" i="231"/>
  <c r="E11" i="231"/>
  <c r="E8" i="232"/>
  <c r="E9" i="232"/>
  <c r="E11" i="232" l="1"/>
  <c r="O12" i="233"/>
  <c r="O11" i="232" l="1"/>
  <c r="O11" i="231" l="1"/>
  <c r="G53" i="150"/>
  <c r="I53" i="150" s="1"/>
  <c r="G51" i="150"/>
  <c r="E51" i="150"/>
  <c r="G49" i="150"/>
  <c r="E49" i="150"/>
  <c r="I47" i="150"/>
  <c r="G47" i="150" s="1"/>
  <c r="I45" i="150"/>
  <c r="G45" i="150"/>
  <c r="E45" i="150"/>
  <c r="G43" i="150"/>
  <c r="E43" i="150"/>
  <c r="G29" i="150"/>
  <c r="E29" i="150"/>
  <c r="G27" i="150"/>
  <c r="E27" i="150" s="1"/>
  <c r="G25" i="150"/>
  <c r="E25" i="150" s="1"/>
  <c r="E23" i="150"/>
  <c r="I21" i="150"/>
  <c r="E21" i="150"/>
  <c r="G19" i="150"/>
  <c r="E19" i="150" s="1"/>
  <c r="G17" i="150"/>
  <c r="E17" i="150" s="1"/>
  <c r="G15" i="150"/>
  <c r="I15" i="150" s="1"/>
  <c r="G13" i="150"/>
  <c r="E13" i="150" s="1"/>
  <c r="G11" i="150"/>
  <c r="G9" i="150"/>
  <c r="E9" i="150"/>
  <c r="E47" i="150" l="1"/>
  <c r="I31" i="150"/>
  <c r="I41" i="150" s="1"/>
  <c r="I54" i="150" s="1"/>
  <c r="C13" i="147"/>
  <c r="O11" i="230"/>
  <c r="O15" i="230" s="1"/>
  <c r="D9" i="203" l="1"/>
  <c r="C10" i="203"/>
  <c r="B10" i="203"/>
  <c r="D17" i="182" l="1"/>
  <c r="D16" i="182"/>
  <c r="J16" i="182" s="1"/>
  <c r="D15" i="182"/>
  <c r="C14" i="182"/>
  <c r="B14" i="182"/>
  <c r="D13" i="182"/>
  <c r="J13" i="182" s="1"/>
  <c r="C12" i="182"/>
  <c r="B12" i="182"/>
  <c r="J10" i="182"/>
  <c r="D14" i="182" l="1"/>
  <c r="J14" i="182" s="1"/>
  <c r="J15" i="182"/>
  <c r="D12" i="182"/>
  <c r="B18" i="182"/>
  <c r="C18" i="182"/>
  <c r="D10" i="203"/>
  <c r="D11" i="203" s="1"/>
  <c r="J12" i="182" l="1"/>
  <c r="D18" i="182"/>
  <c r="J18" i="182" s="1"/>
  <c r="B107" i="250"/>
  <c r="G44" i="252"/>
  <c r="F44" i="252"/>
  <c r="I38" i="133"/>
  <c r="D38" i="133"/>
  <c r="G37" i="133"/>
  <c r="H37" i="133" s="1"/>
  <c r="G36" i="133"/>
  <c r="H36" i="133" s="1"/>
  <c r="H35" i="133"/>
  <c r="H34" i="133"/>
  <c r="H33" i="133"/>
  <c r="H32" i="133"/>
  <c r="F31" i="133"/>
  <c r="E31" i="133"/>
  <c r="E38" i="133" s="1"/>
  <c r="C31" i="133"/>
  <c r="C38" i="133" s="1"/>
  <c r="F30" i="133"/>
  <c r="H29" i="133"/>
  <c r="H28" i="133"/>
  <c r="H27" i="133"/>
  <c r="H26" i="133"/>
  <c r="I22" i="133"/>
  <c r="I39" i="133" s="1"/>
  <c r="G22" i="133"/>
  <c r="F22" i="133"/>
  <c r="E22" i="133"/>
  <c r="D22" i="133"/>
  <c r="H21" i="133"/>
  <c r="H20" i="133"/>
  <c r="H19" i="133"/>
  <c r="H18" i="133"/>
  <c r="H16" i="133"/>
  <c r="H15" i="133"/>
  <c r="H14" i="133"/>
  <c r="H13" i="133"/>
  <c r="H12" i="133"/>
  <c r="H11" i="133"/>
  <c r="H10" i="133"/>
  <c r="C9" i="133"/>
  <c r="C22" i="133" s="1"/>
  <c r="C39" i="133" s="1"/>
  <c r="F38" i="133" l="1"/>
  <c r="F39" i="133" s="1"/>
  <c r="D39" i="133"/>
  <c r="E39" i="133"/>
  <c r="H9" i="133"/>
  <c r="H22" i="133" s="1"/>
  <c r="H30" i="133"/>
  <c r="H31" i="133"/>
  <c r="G38" i="133"/>
  <c r="G39" i="133" s="1"/>
  <c r="H38" i="133" l="1"/>
  <c r="H39" i="133"/>
  <c r="I40" i="139" l="1"/>
  <c r="I39" i="139"/>
  <c r="I38" i="139"/>
  <c r="I37" i="139"/>
  <c r="I36" i="139"/>
  <c r="I35" i="139"/>
  <c r="I34" i="139"/>
  <c r="I33" i="139"/>
  <c r="I32" i="139"/>
  <c r="I31" i="139"/>
  <c r="I30" i="139"/>
  <c r="I29" i="139"/>
  <c r="I28" i="139"/>
  <c r="I27" i="139"/>
  <c r="I26" i="139"/>
  <c r="I25" i="139"/>
  <c r="I24" i="139"/>
  <c r="I23" i="139"/>
  <c r="I22" i="139"/>
  <c r="I21" i="139"/>
  <c r="I20" i="139"/>
  <c r="I19" i="139"/>
  <c r="I18" i="139"/>
  <c r="I17" i="139"/>
  <c r="I16" i="139"/>
  <c r="I15" i="139"/>
  <c r="I14" i="139"/>
  <c r="I13" i="139"/>
  <c r="I12" i="139"/>
  <c r="I11" i="139"/>
  <c r="I10" i="139"/>
  <c r="I9" i="139"/>
  <c r="I8" i="139"/>
  <c r="I7" i="139"/>
  <c r="I6" i="139"/>
  <c r="I5" i="139"/>
  <c r="I304" i="138"/>
  <c r="I303" i="138"/>
  <c r="I302" i="138"/>
  <c r="I301" i="138"/>
  <c r="I300" i="138"/>
  <c r="I299" i="138"/>
  <c r="I298" i="138"/>
  <c r="I297" i="138"/>
  <c r="I296" i="138"/>
  <c r="I295" i="138"/>
  <c r="I294" i="138"/>
  <c r="I293" i="138"/>
  <c r="I292" i="138"/>
  <c r="I291" i="138"/>
  <c r="I290" i="138"/>
  <c r="I289" i="138"/>
  <c r="I288" i="138"/>
  <c r="I287" i="138"/>
  <c r="I286" i="138"/>
  <c r="I285" i="138"/>
  <c r="I284" i="138"/>
  <c r="I283" i="138"/>
  <c r="I282" i="138"/>
  <c r="I281" i="138"/>
  <c r="I280" i="138"/>
  <c r="I279" i="138"/>
  <c r="I278" i="138"/>
  <c r="I277" i="138"/>
  <c r="I276" i="138"/>
  <c r="I275" i="138"/>
  <c r="I274" i="138"/>
  <c r="I273" i="138"/>
  <c r="I272" i="138"/>
  <c r="I271" i="138"/>
  <c r="I270" i="138"/>
  <c r="I269" i="138"/>
  <c r="I268" i="138"/>
  <c r="I267" i="138"/>
  <c r="I266" i="138"/>
  <c r="I265" i="138"/>
  <c r="I264" i="138"/>
  <c r="I263" i="138"/>
  <c r="I262" i="138"/>
  <c r="I261" i="138"/>
  <c r="I260" i="138"/>
  <c r="I259" i="138"/>
  <c r="I258" i="138"/>
  <c r="I257" i="138"/>
  <c r="I256" i="138"/>
  <c r="I255" i="138"/>
  <c r="I254" i="138"/>
  <c r="I253" i="138"/>
  <c r="I252" i="138"/>
  <c r="I251" i="138"/>
  <c r="I250" i="138"/>
  <c r="I249" i="138"/>
  <c r="I248" i="138"/>
  <c r="I247" i="138"/>
  <c r="I246" i="138"/>
  <c r="I245" i="138"/>
  <c r="I244" i="138"/>
  <c r="I243" i="138"/>
  <c r="I242" i="138"/>
  <c r="I241" i="138"/>
  <c r="I240" i="138"/>
  <c r="I239" i="138"/>
  <c r="I238" i="138"/>
  <c r="I237" i="138"/>
  <c r="I236" i="138"/>
  <c r="I235" i="138"/>
  <c r="I234" i="138"/>
  <c r="I233" i="138"/>
  <c r="I232" i="138"/>
  <c r="I231" i="138"/>
  <c r="I230" i="138"/>
  <c r="I229" i="138"/>
  <c r="I228" i="138"/>
  <c r="I227" i="138"/>
  <c r="I226" i="138"/>
  <c r="I225" i="138"/>
  <c r="I224" i="138"/>
  <c r="I223" i="138"/>
  <c r="I222" i="138"/>
  <c r="I221" i="138"/>
  <c r="I220" i="138"/>
  <c r="I219" i="138"/>
  <c r="I218" i="138"/>
  <c r="I217" i="138"/>
  <c r="I216" i="138"/>
  <c r="I215" i="138"/>
  <c r="I214" i="138"/>
  <c r="I213" i="138"/>
  <c r="I212" i="138"/>
  <c r="I211" i="138"/>
  <c r="I210" i="138"/>
  <c r="I209" i="138"/>
  <c r="I208" i="138"/>
  <c r="I207" i="138"/>
  <c r="I206" i="138"/>
  <c r="I205" i="138"/>
  <c r="I204" i="138"/>
  <c r="I203" i="138"/>
  <c r="I202" i="138"/>
  <c r="I201" i="138"/>
  <c r="I200" i="138"/>
  <c r="I199" i="138"/>
  <c r="I198" i="138"/>
  <c r="I197" i="138"/>
  <c r="I196" i="138"/>
  <c r="I195" i="138"/>
  <c r="I194" i="138"/>
  <c r="I193" i="138"/>
  <c r="I192" i="138"/>
  <c r="I191" i="138"/>
  <c r="I190" i="138"/>
  <c r="I189" i="138"/>
  <c r="I188" i="138"/>
  <c r="I187" i="138"/>
  <c r="I186" i="138"/>
  <c r="I185" i="138"/>
  <c r="I184" i="138"/>
  <c r="I183" i="138"/>
  <c r="I182" i="138"/>
  <c r="I181" i="138"/>
  <c r="I180" i="138"/>
  <c r="I179" i="138"/>
  <c r="I178" i="138"/>
  <c r="I177" i="138"/>
  <c r="I176" i="138"/>
  <c r="I175" i="138"/>
  <c r="I174" i="138"/>
  <c r="I173" i="138"/>
  <c r="I172" i="138"/>
  <c r="I171" i="138"/>
  <c r="I170" i="138"/>
  <c r="I169" i="138"/>
  <c r="I168" i="138"/>
  <c r="I167" i="138"/>
  <c r="I166" i="138"/>
  <c r="I165" i="138"/>
  <c r="I164" i="138"/>
  <c r="I163" i="138"/>
  <c r="I162" i="138"/>
  <c r="I161" i="138"/>
  <c r="I160" i="138"/>
  <c r="I159" i="138"/>
  <c r="I158" i="138"/>
  <c r="I157" i="138"/>
  <c r="I156" i="138"/>
  <c r="I155" i="138"/>
  <c r="I154" i="138"/>
  <c r="I153" i="138"/>
  <c r="I152" i="138"/>
  <c r="I151" i="138"/>
  <c r="I150" i="138"/>
  <c r="I149" i="138"/>
  <c r="I148" i="138"/>
  <c r="I147" i="138"/>
  <c r="I146" i="138"/>
  <c r="I145" i="138"/>
  <c r="I144" i="138"/>
  <c r="I143" i="138"/>
  <c r="I142" i="138"/>
  <c r="I141" i="138"/>
  <c r="I140" i="138"/>
  <c r="I139" i="138"/>
  <c r="I138" i="138"/>
  <c r="I137" i="138"/>
  <c r="I136" i="138"/>
  <c r="I135" i="138"/>
  <c r="I134" i="138"/>
  <c r="I133" i="138"/>
  <c r="I132" i="138"/>
  <c r="I131" i="138"/>
  <c r="I130" i="138"/>
  <c r="I129" i="138"/>
  <c r="I128" i="138"/>
  <c r="I127" i="138"/>
  <c r="I126" i="138"/>
  <c r="I125" i="138"/>
  <c r="I124" i="138"/>
  <c r="I123" i="138"/>
  <c r="I122" i="138"/>
  <c r="I121" i="138"/>
  <c r="I120" i="138"/>
  <c r="I119" i="138"/>
  <c r="I118" i="138"/>
  <c r="I117" i="138"/>
  <c r="I116" i="138"/>
  <c r="I115" i="138"/>
  <c r="I114" i="138"/>
  <c r="I113" i="138"/>
  <c r="I112" i="138"/>
  <c r="I111" i="138"/>
  <c r="I110" i="138"/>
  <c r="I109" i="138"/>
  <c r="I108" i="138"/>
  <c r="I107" i="138"/>
  <c r="I106" i="138"/>
  <c r="I105" i="138"/>
  <c r="I104" i="138"/>
  <c r="I103" i="138"/>
  <c r="I102" i="138"/>
  <c r="I101" i="138"/>
  <c r="I100" i="138"/>
  <c r="I99" i="138"/>
  <c r="I98" i="138"/>
  <c r="I97" i="138"/>
  <c r="I96" i="138"/>
  <c r="I95" i="138"/>
  <c r="I94" i="138"/>
  <c r="I93" i="138"/>
  <c r="I92" i="138"/>
  <c r="I91" i="138"/>
  <c r="I90" i="138"/>
  <c r="I89" i="138"/>
  <c r="I88" i="138"/>
  <c r="I87" i="138"/>
  <c r="I86" i="138"/>
  <c r="I85" i="138"/>
  <c r="I84" i="138"/>
  <c r="I83" i="138"/>
  <c r="I82" i="138"/>
  <c r="I81" i="138"/>
  <c r="I80" i="138"/>
  <c r="I79" i="138"/>
  <c r="I78" i="138"/>
  <c r="I77" i="138"/>
  <c r="I76" i="138"/>
  <c r="I75" i="138"/>
  <c r="I74" i="138"/>
  <c r="I73" i="138"/>
  <c r="I72" i="138"/>
  <c r="I71" i="138"/>
  <c r="I70" i="138"/>
  <c r="I69" i="138"/>
  <c r="I68" i="138"/>
  <c r="I67" i="138"/>
  <c r="I66" i="138"/>
  <c r="I65" i="138"/>
  <c r="I64" i="138"/>
  <c r="I63" i="138"/>
  <c r="I62" i="138"/>
  <c r="I61" i="138"/>
  <c r="I60" i="138"/>
  <c r="I59" i="138"/>
  <c r="I58" i="138"/>
  <c r="I57" i="138"/>
  <c r="I56" i="138"/>
  <c r="I55" i="138"/>
  <c r="I54" i="138"/>
  <c r="I53" i="138"/>
  <c r="I52" i="138"/>
  <c r="I51" i="138"/>
  <c r="I50" i="138"/>
  <c r="I49" i="138"/>
  <c r="I48" i="138"/>
  <c r="I47" i="138"/>
  <c r="I46" i="138"/>
  <c r="I45" i="138"/>
  <c r="I44" i="138"/>
  <c r="I43" i="138"/>
  <c r="I42" i="138"/>
  <c r="I41" i="138"/>
  <c r="I40" i="138"/>
  <c r="I39" i="138"/>
  <c r="I38" i="138"/>
  <c r="I37" i="138"/>
  <c r="I36" i="138"/>
  <c r="I35" i="138"/>
  <c r="I34" i="138"/>
  <c r="I33" i="138"/>
  <c r="I32" i="138"/>
  <c r="I31" i="138"/>
  <c r="I30" i="138"/>
  <c r="I29" i="138"/>
  <c r="I28" i="138"/>
  <c r="I27" i="138"/>
  <c r="I26" i="138"/>
  <c r="I25" i="138"/>
  <c r="I24" i="138"/>
  <c r="I23" i="138"/>
  <c r="I22" i="138"/>
  <c r="I21" i="138"/>
  <c r="I20" i="138"/>
  <c r="I19" i="138"/>
  <c r="I18" i="138"/>
  <c r="I17" i="138"/>
  <c r="I16" i="138"/>
  <c r="I15" i="138"/>
  <c r="I14" i="138"/>
  <c r="I13" i="138"/>
  <c r="I12" i="138"/>
  <c r="I11" i="138"/>
  <c r="I10" i="138"/>
  <c r="I9" i="138"/>
  <c r="I8" i="138"/>
  <c r="I7" i="138"/>
  <c r="I6" i="138"/>
  <c r="I5" i="138"/>
  <c r="I4" i="138"/>
  <c r="I3" i="138"/>
  <c r="G63" i="206"/>
  <c r="G57" i="206"/>
  <c r="H57" i="206" s="1"/>
  <c r="H69" i="206" s="1"/>
  <c r="E30" i="206"/>
  <c r="E28" i="206"/>
  <c r="C28" i="206"/>
  <c r="C69" i="206" s="1"/>
  <c r="F22" i="206"/>
  <c r="F69" i="206" s="1"/>
  <c r="E13" i="206"/>
  <c r="G13" i="206" s="1"/>
  <c r="G19" i="206" s="1"/>
  <c r="G7" i="206"/>
  <c r="G10" i="206" s="1"/>
  <c r="G28" i="206" l="1"/>
  <c r="G54" i="206" s="1"/>
  <c r="G22" i="206"/>
  <c r="G25" i="206" s="1"/>
  <c r="E69" i="206"/>
  <c r="G66" i="206"/>
  <c r="B49" i="132"/>
  <c r="G69" i="206" l="1"/>
  <c r="N12" i="233"/>
  <c r="M11" i="233"/>
  <c r="L11" i="233"/>
  <c r="F11" i="223" l="1"/>
  <c r="E11" i="223"/>
  <c r="C11" i="223"/>
  <c r="I11" i="223" s="1"/>
  <c r="B11" i="223"/>
  <c r="G10" i="223"/>
  <c r="G9" i="223"/>
  <c r="G8" i="223"/>
  <c r="G7" i="223"/>
  <c r="G6" i="223"/>
  <c r="D11" i="223" l="1"/>
  <c r="J10" i="223"/>
  <c r="J7" i="223"/>
  <c r="J11" i="223"/>
  <c r="J6" i="223"/>
  <c r="G11" i="223"/>
  <c r="J8" i="223"/>
  <c r="J9" i="223"/>
  <c r="F6" i="142"/>
  <c r="F5" i="142"/>
  <c r="D116" i="238" l="1"/>
  <c r="N10" i="243"/>
  <c r="N9" i="242"/>
  <c r="N8" i="241"/>
  <c r="N8" i="240"/>
  <c r="N8" i="235"/>
  <c r="N11" i="232"/>
  <c r="N11" i="231" l="1"/>
  <c r="N11" i="230" l="1"/>
  <c r="N15" i="230" s="1"/>
  <c r="B12" i="132" l="1"/>
  <c r="B24" i="132"/>
  <c r="B51" i="132" s="1"/>
  <c r="M10" i="234"/>
  <c r="D115" i="238"/>
  <c r="M8" i="241"/>
  <c r="F7" i="142"/>
  <c r="D7" i="142"/>
  <c r="C7" i="142"/>
  <c r="M11" i="230"/>
  <c r="M15" i="230" s="1"/>
  <c r="C6" i="202"/>
  <c r="C10" i="202"/>
  <c r="L11" i="230"/>
  <c r="L15" i="230" s="1"/>
  <c r="L11" i="234"/>
  <c r="L10" i="234" s="1"/>
  <c r="C114" i="238"/>
  <c r="B114" i="238"/>
  <c r="D114" i="238" s="1"/>
  <c r="K11" i="230"/>
  <c r="K15" i="230" s="1"/>
  <c r="H18" i="143"/>
  <c r="G18" i="143"/>
  <c r="F18" i="143"/>
  <c r="E18" i="143"/>
  <c r="D18" i="143"/>
  <c r="C18" i="143"/>
  <c r="H8" i="143"/>
  <c r="F8" i="143"/>
  <c r="D8" i="143"/>
  <c r="K10" i="234"/>
  <c r="I6" i="234"/>
  <c r="I10" i="234" s="1"/>
  <c r="G7" i="244"/>
  <c r="G8" i="244"/>
  <c r="G9" i="244"/>
  <c r="G10" i="244"/>
  <c r="C11" i="244"/>
  <c r="D11" i="244"/>
  <c r="E11" i="244"/>
  <c r="F11" i="244"/>
  <c r="G17" i="244"/>
  <c r="G18" i="244"/>
  <c r="G19" i="244" s="1"/>
  <c r="D19" i="244"/>
  <c r="E19" i="244"/>
  <c r="K10" i="243"/>
  <c r="J10" i="243"/>
  <c r="I10" i="243"/>
  <c r="H10" i="243"/>
  <c r="G10" i="243"/>
  <c r="F10" i="243"/>
  <c r="E10" i="243"/>
  <c r="K9" i="242"/>
  <c r="J9" i="242"/>
  <c r="I9" i="242"/>
  <c r="H9" i="242"/>
  <c r="G9" i="242"/>
  <c r="F9" i="242"/>
  <c r="E9" i="242"/>
  <c r="K8" i="241"/>
  <c r="J8" i="241"/>
  <c r="I8" i="241"/>
  <c r="H8" i="241"/>
  <c r="G8" i="241"/>
  <c r="F8" i="241"/>
  <c r="E8" i="241"/>
  <c r="K8" i="240"/>
  <c r="J8" i="240"/>
  <c r="I8" i="240"/>
  <c r="H8" i="240"/>
  <c r="G8" i="240"/>
  <c r="F8" i="240"/>
  <c r="E8" i="240"/>
  <c r="D113" i="238"/>
  <c r="D112" i="238"/>
  <c r="D111" i="238"/>
  <c r="D110" i="238"/>
  <c r="D109" i="238"/>
  <c r="D108" i="238"/>
  <c r="D107" i="238"/>
  <c r="D106" i="238"/>
  <c r="D105" i="238"/>
  <c r="D104" i="238"/>
  <c r="D103" i="238"/>
  <c r="D102" i="238"/>
  <c r="D101" i="238"/>
  <c r="D100" i="238"/>
  <c r="D99" i="238"/>
  <c r="D98" i="238"/>
  <c r="D97" i="238"/>
  <c r="D96" i="238"/>
  <c r="D95" i="238"/>
  <c r="D94" i="238"/>
  <c r="D93" i="238"/>
  <c r="D92" i="238"/>
  <c r="D91" i="238"/>
  <c r="D90" i="238"/>
  <c r="D89" i="238"/>
  <c r="D88" i="238"/>
  <c r="D87" i="238"/>
  <c r="D86" i="238"/>
  <c r="D85" i="238"/>
  <c r="D84" i="238"/>
  <c r="D83" i="238"/>
  <c r="D82" i="238"/>
  <c r="D81" i="238"/>
  <c r="D80" i="238"/>
  <c r="D79" i="238"/>
  <c r="D78" i="238"/>
  <c r="D77" i="238"/>
  <c r="D76" i="238"/>
  <c r="D74" i="238"/>
  <c r="D72" i="238"/>
  <c r="D71" i="238"/>
  <c r="D70" i="238"/>
  <c r="D69" i="238"/>
  <c r="D68" i="238"/>
  <c r="D67" i="238"/>
  <c r="D66" i="238"/>
  <c r="D65" i="238"/>
  <c r="D64" i="238"/>
  <c r="D63" i="238"/>
  <c r="D62" i="238"/>
  <c r="D61" i="238"/>
  <c r="D60" i="238"/>
  <c r="D59" i="238"/>
  <c r="D58" i="238"/>
  <c r="D57" i="238"/>
  <c r="D56" i="238"/>
  <c r="D55" i="238"/>
  <c r="D54" i="238"/>
  <c r="D53" i="238"/>
  <c r="D52" i="238"/>
  <c r="D51" i="238"/>
  <c r="D50" i="238"/>
  <c r="D49" i="238"/>
  <c r="D48" i="238"/>
  <c r="D47" i="238"/>
  <c r="D46" i="238"/>
  <c r="D45" i="238"/>
  <c r="D44" i="238"/>
  <c r="D43" i="238"/>
  <c r="D42" i="238"/>
  <c r="D41" i="238"/>
  <c r="D40" i="238"/>
  <c r="D39" i="238"/>
  <c r="D38" i="238"/>
  <c r="D37" i="238"/>
  <c r="D36" i="238"/>
  <c r="D35" i="238"/>
  <c r="D34" i="238"/>
  <c r="D33" i="238"/>
  <c r="D32" i="238"/>
  <c r="D31" i="238"/>
  <c r="D30" i="238"/>
  <c r="D29" i="238"/>
  <c r="D28" i="238"/>
  <c r="D27" i="238"/>
  <c r="D26" i="238"/>
  <c r="D25" i="238"/>
  <c r="D24" i="238"/>
  <c r="D23" i="238"/>
  <c r="D22" i="238"/>
  <c r="D21" i="238"/>
  <c r="D20" i="238"/>
  <c r="D19" i="238"/>
  <c r="D18" i="238"/>
  <c r="D17" i="238"/>
  <c r="D16" i="238"/>
  <c r="D15" i="238"/>
  <c r="D14" i="238"/>
  <c r="D13" i="238"/>
  <c r="D12" i="238"/>
  <c r="D11" i="238"/>
  <c r="D10" i="238"/>
  <c r="D9" i="238"/>
  <c r="D8" i="238"/>
  <c r="D7" i="238"/>
  <c r="D6" i="238"/>
  <c r="D5" i="238"/>
  <c r="K8" i="235"/>
  <c r="J10" i="234"/>
  <c r="H10" i="234"/>
  <c r="G10" i="234"/>
  <c r="F10" i="234"/>
  <c r="E10" i="234"/>
  <c r="H10" i="232"/>
  <c r="G9" i="232"/>
  <c r="F9" i="232"/>
  <c r="H8" i="232"/>
  <c r="G8" i="232"/>
  <c r="F8" i="232"/>
  <c r="H10" i="231"/>
  <c r="H9" i="231"/>
  <c r="G9" i="231"/>
  <c r="F9" i="231"/>
  <c r="H8" i="231"/>
  <c r="G8" i="231"/>
  <c r="F8" i="231"/>
  <c r="F11" i="232" l="1"/>
  <c r="F11" i="231"/>
  <c r="G11" i="244"/>
  <c r="G11" i="232"/>
  <c r="G11" i="231"/>
  <c r="H11" i="232"/>
  <c r="H11" i="231"/>
  <c r="C5" i="202"/>
  <c r="C20" i="202" s="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name="Consulta desde Datos TEMPNF" type="1" refreshedVersion="3" background="1" saveData="1">
    <dbPr connection="DSN=Datos_TEMPNF;UID=MANOLO;SYSTEM=S44B7254;DBQ=DATNF TEMPNF;DFTPKGLIB=QGPL;LANGUAGEID=ENU;TRACEFILENAME=C:\Documents and Settings\MELERO\Mis documentos\IBM\Client Access\Servicio\Archivos de rastreo;PKG=QGPL/DEFAULT(IBM),2,0,1,0,512;DESC=Origen de datos ODBC de iSeries Access para Windows;BLOCKSIZE=8192;LAZYCLOSE=1;CONNTYPE=2;SIGNON=1;MAXFIELDLEN=15360;EXTCOLINFO=1;" command="SELECT TXT477.COD, TXT477.DENOM, TXT477.CANT1, TXT477.CANT2, TXT477.CANT3, TXT477.CANT4, TXT477.CANT5, TXT477.CANT6, TXT477.CANT7, TXT477.CANT8, TXT477.CANT9_x000d__x000a_FROM TEMPNF.TXT477 TXT477"/>
  </connection>
</connections>
</file>

<file path=xl/sharedStrings.xml><?xml version="1.0" encoding="utf-8"?>
<sst xmlns="http://schemas.openxmlformats.org/spreadsheetml/2006/main" count="6062" uniqueCount="3398">
  <si>
    <t>Total</t>
  </si>
  <si>
    <t>Características</t>
  </si>
  <si>
    <t>Nombre</t>
  </si>
  <si>
    <t>Tipo</t>
  </si>
  <si>
    <t xml:space="preserve"> </t>
  </si>
  <si>
    <t>Varios</t>
  </si>
  <si>
    <t>Agua</t>
  </si>
  <si>
    <t>Combustibles líquidos</t>
  </si>
  <si>
    <t xml:space="preserve">Longitud </t>
  </si>
  <si>
    <t>Latitud</t>
  </si>
  <si>
    <t xml:space="preserve">Reinante </t>
  </si>
  <si>
    <t>Dominante</t>
  </si>
  <si>
    <t xml:space="preserve">Orientación </t>
  </si>
  <si>
    <t>Ancho</t>
  </si>
  <si>
    <t>200 a 300 m</t>
  </si>
  <si>
    <t>15.000 m</t>
  </si>
  <si>
    <t xml:space="preserve">Calado en B.M.V.E. </t>
  </si>
  <si>
    <t xml:space="preserve">Naturaleza del fondo </t>
  </si>
  <si>
    <t>Arenas y fangos</t>
  </si>
  <si>
    <t xml:space="preserve">Ancho </t>
  </si>
  <si>
    <t>Calado en B.M.V.E.</t>
  </si>
  <si>
    <t xml:space="preserve">Máxima corriente controlada </t>
  </si>
  <si>
    <t>5 nudos</t>
  </si>
  <si>
    <t xml:space="preserve">Características </t>
  </si>
  <si>
    <t xml:space="preserve">Situación </t>
  </si>
  <si>
    <t xml:space="preserve">Dársenas </t>
  </si>
  <si>
    <t xml:space="preserve">Total </t>
  </si>
  <si>
    <t>Comerciales</t>
  </si>
  <si>
    <t xml:space="preserve">Pesqueras </t>
  </si>
  <si>
    <t xml:space="preserve">Resto </t>
  </si>
  <si>
    <t xml:space="preserve">Canal de entrada </t>
  </si>
  <si>
    <t xml:space="preserve">Dársena exterior </t>
  </si>
  <si>
    <t xml:space="preserve">Dársena interior </t>
  </si>
  <si>
    <t>Accesos</t>
  </si>
  <si>
    <t>Fondeadero</t>
  </si>
  <si>
    <t>Resto</t>
  </si>
  <si>
    <t>Boya terminal de crudos</t>
  </si>
  <si>
    <t>Metros lineales con calado “C” (m)</t>
  </si>
  <si>
    <t>C &lt;4</t>
  </si>
  <si>
    <t>EMPLEOS</t>
  </si>
  <si>
    <t>Contenedores</t>
  </si>
  <si>
    <t>Atraques ro-ro</t>
  </si>
  <si>
    <t>Graneles Sólidos sin inst. esp.</t>
  </si>
  <si>
    <t>Graneles Sólidos por inst. esp.</t>
  </si>
  <si>
    <t>Graneles líquidos</t>
  </si>
  <si>
    <t>Polivalentes</t>
  </si>
  <si>
    <t>Pasajeros</t>
  </si>
  <si>
    <t>Pesca</t>
  </si>
  <si>
    <t>Armamento,reparación y desguace</t>
  </si>
  <si>
    <t>Boyas de servicio</t>
  </si>
  <si>
    <t>TOTAL DEL SERVICIO</t>
  </si>
  <si>
    <t>TOTAL DE PARTICULARES</t>
  </si>
  <si>
    <t>TOTAL DEL SERVICIO MAS DE PARTICULARES</t>
  </si>
  <si>
    <t xml:space="preserve">Nombre </t>
  </si>
  <si>
    <t>Longitud (m)</t>
  </si>
  <si>
    <t xml:space="preserve">Calado (m) </t>
  </si>
  <si>
    <t>Ancho (m)</t>
  </si>
  <si>
    <t xml:space="preserve">Empleos </t>
  </si>
  <si>
    <t>Del servicio</t>
  </si>
  <si>
    <t xml:space="preserve">Muelle Ingeniero Juan Gonzalo </t>
  </si>
  <si>
    <t>Mercancía general y graneles</t>
  </si>
  <si>
    <t xml:space="preserve">Muelle Ciudad de Palos </t>
  </si>
  <si>
    <t>Muelle de Levante Sur</t>
  </si>
  <si>
    <t>Mercancía general</t>
  </si>
  <si>
    <t>Pasaje local y auxiliar</t>
  </si>
  <si>
    <t>Muelle de Levante Norte</t>
  </si>
  <si>
    <t>Pesca y tráfico interior</t>
  </si>
  <si>
    <t>Muelle Petroleros T. Arenillas</t>
  </si>
  <si>
    <t>Muelle de Minerales</t>
  </si>
  <si>
    <t>Muelle Sur</t>
  </si>
  <si>
    <t>Muelle de Tharsis</t>
  </si>
  <si>
    <t>Fuera de servicio</t>
  </si>
  <si>
    <t>Boyas de amarre Norte</t>
  </si>
  <si>
    <t>Boyas de amarre Centro</t>
  </si>
  <si>
    <t>Boyas de amarre Sur</t>
  </si>
  <si>
    <t xml:space="preserve">TOTAL DEL SERVICIO </t>
  </si>
  <si>
    <t xml:space="preserve">De particulares </t>
  </si>
  <si>
    <t>Muelle de Riotinto</t>
  </si>
  <si>
    <t>Pantalán de Fertiberia, S.L. (fosfórico)</t>
  </si>
  <si>
    <t>Pantalán Atlantic Copper, S.L.U. Norte</t>
  </si>
  <si>
    <t>6,50 (Calado máximo del buque con independencia de la marea)</t>
  </si>
  <si>
    <t>Pantalán de Fertiberia, S.L. (Abonos)</t>
  </si>
  <si>
    <t>Nutrifeed Forte, S.L.U.</t>
  </si>
  <si>
    <t>10,00( M: 27,5 m)</t>
  </si>
  <si>
    <t>Pantalán de Enagas, S.A.</t>
  </si>
  <si>
    <t>Pantalán de Decal Norte</t>
  </si>
  <si>
    <t>Pantalán Decal Sur</t>
  </si>
  <si>
    <t>Pantalán Decal-Gabarras</t>
  </si>
  <si>
    <t>Suministro combustible</t>
  </si>
  <si>
    <t>Real Club Marítimo de Huelva</t>
  </si>
  <si>
    <t>Muelle de La Rábida</t>
  </si>
  <si>
    <t>Auxiliar (1 atraque)</t>
  </si>
  <si>
    <t>Monoboya</t>
  </si>
  <si>
    <t xml:space="preserve">TOTAL DE PARTICULARES </t>
  </si>
  <si>
    <t xml:space="preserve">TOTAL </t>
  </si>
  <si>
    <t>Muelle</t>
  </si>
  <si>
    <t xml:space="preserve">Designación </t>
  </si>
  <si>
    <t xml:space="preserve">Almacenes </t>
  </si>
  <si>
    <t>Viales</t>
  </si>
  <si>
    <t>Descubiertos</t>
  </si>
  <si>
    <t xml:space="preserve">Cubiertos y abiertos </t>
  </si>
  <si>
    <t xml:space="preserve">Cerrados </t>
  </si>
  <si>
    <t>Concesiones</t>
  </si>
  <si>
    <t>Otros</t>
  </si>
  <si>
    <t>Comunicaciones y servicios</t>
  </si>
  <si>
    <t>Levante</t>
  </si>
  <si>
    <t>Muelle de Levante y Entorno</t>
  </si>
  <si>
    <t>Tinglado 1</t>
  </si>
  <si>
    <t>Tinglado 2</t>
  </si>
  <si>
    <t>Zona de Depósitos</t>
  </si>
  <si>
    <t>Transversales y Punta del Sebo</t>
  </si>
  <si>
    <t>Puerto Exterior</t>
  </si>
  <si>
    <t>Tinglado 3</t>
  </si>
  <si>
    <t>Tinglado 4</t>
  </si>
  <si>
    <t>Zona de depósitos</t>
  </si>
  <si>
    <t>Servimad</t>
  </si>
  <si>
    <t>García-Munté Energía, S.L.</t>
  </si>
  <si>
    <t>Congrasur</t>
  </si>
  <si>
    <t>Bergé Marítima, S.L.</t>
  </si>
  <si>
    <t>Marismas del Odiel</t>
  </si>
  <si>
    <t>Marismas del Tinto</t>
  </si>
  <si>
    <t>Denominación</t>
  </si>
  <si>
    <t xml:space="preserve">Propietario </t>
  </si>
  <si>
    <r>
      <t>Capacidad de almacenamiento (m</t>
    </r>
    <r>
      <rPr>
        <b/>
        <vertAlign val="superscript"/>
        <sz val="10"/>
        <rFont val="Arial"/>
        <family val="2"/>
      </rPr>
      <t>3</t>
    </r>
    <r>
      <rPr>
        <b/>
        <sz val="10"/>
        <rFont val="Arial"/>
        <family val="2"/>
      </rPr>
      <t xml:space="preserve">) </t>
    </r>
  </si>
  <si>
    <t xml:space="preserve">Observaciones </t>
  </si>
  <si>
    <t>Almacén frigorífico</t>
  </si>
  <si>
    <t>A.P.H.</t>
  </si>
  <si>
    <t>Frigoríficos El Retorno, S.L.</t>
  </si>
  <si>
    <t xml:space="preserve"> -18º a -20º conservación. Varios</t>
  </si>
  <si>
    <t>Polígono Pesquero Norte</t>
  </si>
  <si>
    <t>Expromar, S.A.</t>
  </si>
  <si>
    <t xml:space="preserve"> -18º  conservación. Varios</t>
  </si>
  <si>
    <t>Mariscos Méndez, S.A.</t>
  </si>
  <si>
    <t>Cámaras refrigeración y congelación</t>
  </si>
  <si>
    <t>Cámara congelación</t>
  </si>
  <si>
    <t>Polígono Finca Villafría</t>
  </si>
  <si>
    <t>Dimarosa</t>
  </si>
  <si>
    <t>Krustagroup</t>
  </si>
  <si>
    <t>Fábrica de hielo</t>
  </si>
  <si>
    <t>Hielos Costa de la Luz</t>
  </si>
  <si>
    <t>Sin datos</t>
  </si>
  <si>
    <t>En actividad</t>
  </si>
  <si>
    <t>2.2.4 Estaciones marítimas</t>
  </si>
  <si>
    <t>Situación</t>
  </si>
  <si>
    <t>Propietario</t>
  </si>
  <si>
    <t>Tráfico que sirve</t>
  </si>
  <si>
    <t>Naviera Armas, S.A.</t>
  </si>
  <si>
    <t>Huelva - Islas Canarias</t>
  </si>
  <si>
    <t>Clase de instalación</t>
  </si>
  <si>
    <r>
      <t>Superficie m</t>
    </r>
    <r>
      <rPr>
        <b/>
        <vertAlign val="superscript"/>
        <sz val="10"/>
        <rFont val="Arial"/>
        <family val="2"/>
      </rPr>
      <t>2</t>
    </r>
  </si>
  <si>
    <t xml:space="preserve">  Zona de subasta</t>
  </si>
  <si>
    <t>Muelle de Levante</t>
  </si>
  <si>
    <t xml:space="preserve">  Zona de circulación</t>
  </si>
  <si>
    <t xml:space="preserve">  Oficinas para vendedores</t>
  </si>
  <si>
    <t>Naves de exportadores</t>
  </si>
  <si>
    <t>Zonas Muelle de Levante</t>
  </si>
  <si>
    <t>Zonas para armadores</t>
  </si>
  <si>
    <t>Uso</t>
  </si>
  <si>
    <t>Ministerio de Defensa</t>
  </si>
  <si>
    <t>Comandancia Naval</t>
  </si>
  <si>
    <t>Oficina Principal de la A.P.H.</t>
  </si>
  <si>
    <t>Capitanía Marítima, Centro Portuario de Control de Servicios, SASEMAR, Sdad. Estiba y Desestiba Puerto Huelva</t>
  </si>
  <si>
    <t>Dependencia de Aduanas</t>
  </si>
  <si>
    <t>Las Cocheras del Puerto</t>
  </si>
  <si>
    <t>Centro de Recepción y Documentación del Puerto de Huelva</t>
  </si>
  <si>
    <t>Torre Arenillas</t>
  </si>
  <si>
    <t>Depuradora</t>
  </si>
  <si>
    <t>Mazagón</t>
  </si>
  <si>
    <t>Dotacional (Casa del Vigía)</t>
  </si>
  <si>
    <t>Aduanas</t>
  </si>
  <si>
    <t>Control Fitosanitario</t>
  </si>
  <si>
    <t xml:space="preserve">Denominación </t>
  </si>
  <si>
    <t xml:space="preserve">Longitud (m) </t>
  </si>
  <si>
    <t>Dique Juan Carlos I Rey de España</t>
  </si>
  <si>
    <t xml:space="preserve">2.2.9 Relación de faros y balizas </t>
  </si>
  <si>
    <t>Número</t>
  </si>
  <si>
    <t>Nombre y posición</t>
  </si>
  <si>
    <t>Descripción</t>
  </si>
  <si>
    <t>Color</t>
  </si>
  <si>
    <t>Alcance en millas</t>
  </si>
  <si>
    <t>Castillete</t>
  </si>
  <si>
    <t>B</t>
  </si>
  <si>
    <t>V</t>
  </si>
  <si>
    <t>R</t>
  </si>
  <si>
    <t>Enfilación diurna/nocturna</t>
  </si>
  <si>
    <t>Torre cilíndrica/cónica</t>
  </si>
  <si>
    <t>Sectorial</t>
  </si>
  <si>
    <t>D 5,9 / N 8</t>
  </si>
  <si>
    <t>Escollera sumergida Vigía</t>
  </si>
  <si>
    <t>8905.2</t>
  </si>
  <si>
    <t>A</t>
  </si>
  <si>
    <t>8905.4</t>
  </si>
  <si>
    <t>8905.6</t>
  </si>
  <si>
    <t>8905.8</t>
  </si>
  <si>
    <t>9810.1</t>
  </si>
  <si>
    <t>8911.2</t>
  </si>
  <si>
    <t>8911.3</t>
  </si>
  <si>
    <t>8911.4</t>
  </si>
  <si>
    <t>8911.5</t>
  </si>
  <si>
    <t>8925.2</t>
  </si>
  <si>
    <t>8925.4</t>
  </si>
  <si>
    <t>8925.6</t>
  </si>
  <si>
    <t>8925.8</t>
  </si>
  <si>
    <t>*8945</t>
  </si>
  <si>
    <t>*8950</t>
  </si>
  <si>
    <t xml:space="preserve">***9040.2 </t>
  </si>
  <si>
    <t>***9040.3</t>
  </si>
  <si>
    <t>***9040.4</t>
  </si>
  <si>
    <t>Faro del Picacho</t>
  </si>
  <si>
    <t>Torre octogonal</t>
  </si>
  <si>
    <t xml:space="preserve">B </t>
  </si>
  <si>
    <t>Gp. D (2+4)</t>
  </si>
  <si>
    <t>Torre cilíndrica</t>
  </si>
  <si>
    <t>B y R</t>
  </si>
  <si>
    <t>Faro El Rompido</t>
  </si>
  <si>
    <t>Faro Matalascañas (Higuera)</t>
  </si>
  <si>
    <t>Torre triangular</t>
  </si>
  <si>
    <t>Boya de descarga de crudos</t>
  </si>
  <si>
    <t>Gp. D (4)</t>
  </si>
  <si>
    <t>Boya 1 oleoducto</t>
  </si>
  <si>
    <t>Boya 2 oleoducto</t>
  </si>
  <si>
    <t>Boya 3 oleoducto</t>
  </si>
  <si>
    <t>Boya 4 oleoducto</t>
  </si>
  <si>
    <t>Boya 5 oleoducto</t>
  </si>
  <si>
    <t>Ct</t>
  </si>
  <si>
    <t>D</t>
  </si>
  <si>
    <t>Baliza Pantalán de Decal</t>
  </si>
  <si>
    <t>Baliza Pantalán Enagas</t>
  </si>
  <si>
    <t>Pantalán Atlantic exterior</t>
  </si>
  <si>
    <t>Muelle Juan Gonzalo</t>
  </si>
  <si>
    <t>Muelle Minerales</t>
  </si>
  <si>
    <t>Muelle Remolcadores</t>
  </si>
  <si>
    <t>Fertiberia Abono</t>
  </si>
  <si>
    <t>Fertiberia Fosfórico</t>
  </si>
  <si>
    <t>Muelle del Tinto</t>
  </si>
  <si>
    <t>Muelle Levante central</t>
  </si>
  <si>
    <t>Muelle Tharsis</t>
  </si>
  <si>
    <t>Muelle Rábida</t>
  </si>
  <si>
    <t>Puente Tinto</t>
  </si>
  <si>
    <t>Puente del Burro</t>
  </si>
  <si>
    <t>*Delimita la zona de maniobra reviro buques Enagas</t>
  </si>
  <si>
    <t>*** Zona reviro Antiguo Muelle de Minerales</t>
  </si>
  <si>
    <t>2.4.1.1 Diques secos</t>
  </si>
  <si>
    <t>No existen</t>
  </si>
  <si>
    <t xml:space="preserve">Anchura (m) </t>
  </si>
  <si>
    <t xml:space="preserve">Longitud gradas (m) </t>
  </si>
  <si>
    <t>Clase de suministro</t>
  </si>
  <si>
    <t xml:space="preserve">Capacidad horaria de cada toma </t>
  </si>
  <si>
    <t xml:space="preserve">Capacidad horaria del muelle </t>
  </si>
  <si>
    <t>Suministrador</t>
  </si>
  <si>
    <t>Gasóleo B 15</t>
  </si>
  <si>
    <t>Gasóleo B 90</t>
  </si>
  <si>
    <t>CEPSA Estaciones de Servicio</t>
  </si>
  <si>
    <t>Muelle de Petroleros</t>
  </si>
  <si>
    <t>CEPSA</t>
  </si>
  <si>
    <t>IFO-180</t>
  </si>
  <si>
    <t>M/T "Galileo J"</t>
  </si>
  <si>
    <t>Aceite lubricante</t>
  </si>
  <si>
    <t>Sermalub</t>
  </si>
  <si>
    <t>600 m³</t>
  </si>
  <si>
    <t>HFO/GO</t>
  </si>
  <si>
    <t>Amasur, S.A.L.</t>
  </si>
  <si>
    <t>Gabarra "Otani"</t>
  </si>
  <si>
    <t>Marca</t>
  </si>
  <si>
    <t>Energía</t>
  </si>
  <si>
    <t>Fuerza</t>
  </si>
  <si>
    <t>Altura sobre la B.M.V.E</t>
  </si>
  <si>
    <t>Año</t>
  </si>
  <si>
    <t>Eléctrica</t>
  </si>
  <si>
    <t>Bergé</t>
  </si>
  <si>
    <t>Liebherr LHM 400</t>
  </si>
  <si>
    <t>móvil</t>
  </si>
  <si>
    <t>Gas-Oil</t>
  </si>
  <si>
    <t>TMH</t>
  </si>
  <si>
    <t>Liebherr LHM 500</t>
  </si>
  <si>
    <t>Liebherr LHM 600</t>
  </si>
  <si>
    <t>Ership</t>
  </si>
  <si>
    <t>Gottwald HMK 330</t>
  </si>
  <si>
    <t>Gottwald HMK 360</t>
  </si>
  <si>
    <t>Gottwald GHMK 6507B</t>
  </si>
  <si>
    <t>Del Servicio</t>
  </si>
  <si>
    <t>De Particulares</t>
  </si>
  <si>
    <t>Automóviles</t>
  </si>
  <si>
    <t>Totales</t>
  </si>
  <si>
    <t>Pantalán  Decal España Gabarras</t>
  </si>
  <si>
    <t>DECAL ESPAÑA, S.A.</t>
  </si>
  <si>
    <t>Eslora total L  82,00 m</t>
  </si>
  <si>
    <t>Manga B 16,00 m</t>
  </si>
  <si>
    <t>Calado en carga Dmx 6,00 m</t>
  </si>
  <si>
    <t>Una Plataforma de atraque y carga/descarga</t>
  </si>
  <si>
    <t>Dos Duques de Alba de amarre</t>
  </si>
  <si>
    <t>Pasarelas peatonales con soporte de tuberías</t>
  </si>
  <si>
    <t>Defensas de atraque</t>
  </si>
  <si>
    <t>Ganchos de escape rápido (GER) para amarres</t>
  </si>
  <si>
    <t>Pantalán de Fertiberia, S.L. (Fosfórico)</t>
  </si>
  <si>
    <t>Rendimiento:</t>
  </si>
  <si>
    <t>ATLANTIC COPPER, S.L.U.</t>
  </si>
  <si>
    <t>Pantalán Fertiberia, S.L. (Abonos)</t>
  </si>
  <si>
    <t>Monoboya Terminal crudos</t>
  </si>
  <si>
    <t>Muelle Petrolero de Torre Arenillas</t>
  </si>
  <si>
    <t>Atraque S :</t>
  </si>
  <si>
    <t>5 brazos de carga</t>
  </si>
  <si>
    <t>1 brazo de deslastre</t>
  </si>
  <si>
    <t>1 brazo de carga de gases licuados</t>
  </si>
  <si>
    <t>1 brazo de carga para retorno de vapores</t>
  </si>
  <si>
    <t>Atraque N:</t>
  </si>
  <si>
    <t>1 brazo de carga benceno</t>
  </si>
  <si>
    <t>1 brazo de carga ciclohexano</t>
  </si>
  <si>
    <t xml:space="preserve">Atraque E: </t>
  </si>
  <si>
    <t>2 líneas de 12" para Benceno y lastre</t>
  </si>
  <si>
    <t>4 líneas de 14" para F.O, asfalto, aceite vegetal y biodiesel</t>
  </si>
  <si>
    <t>6 líneas de 8" para fenol, acetona, propileno, metanol, sosa y benceno</t>
  </si>
  <si>
    <t>1 línea de 4" para retorno</t>
  </si>
  <si>
    <t>1 línea de 10" para Petrosol</t>
  </si>
  <si>
    <t>2 líneas de 14" para F.O.y asfalto</t>
  </si>
  <si>
    <t>1 de 6" para A.M.S</t>
  </si>
  <si>
    <t xml:space="preserve">Atraque C: </t>
  </si>
  <si>
    <t>1 línea de 10" para etanol</t>
  </si>
  <si>
    <t xml:space="preserve">4º Atraque: </t>
  </si>
  <si>
    <t>3 líneas de 12" para VGO, lastre y nafta</t>
  </si>
  <si>
    <t>Capacidad: 2 buques. Ancho: 27,51 m. Largo: 50,40 m</t>
  </si>
  <si>
    <t>ENAGAS, S.A.</t>
  </si>
  <si>
    <t>Un brazo para manipulación LPG</t>
  </si>
  <si>
    <t>Cuatro brazos de 16'' de GNL</t>
  </si>
  <si>
    <r>
      <t>Uno de 1.250 m</t>
    </r>
    <r>
      <rPr>
        <vertAlign val="superscript"/>
        <sz val="10"/>
        <rFont val="Arial"/>
        <family val="2"/>
      </rPr>
      <t>3</t>
    </r>
    <r>
      <rPr>
        <sz val="10"/>
        <rFont val="Arial"/>
        <family val="2"/>
      </rPr>
      <t>/h para gasóleo</t>
    </r>
  </si>
  <si>
    <t>Clase de Material</t>
  </si>
  <si>
    <t>Energía que emplea</t>
  </si>
  <si>
    <t>Alimentador de Cinta</t>
  </si>
  <si>
    <t>Cabeza Tractora</t>
  </si>
  <si>
    <t>Concasa</t>
  </si>
  <si>
    <t>Carretillas Elevadoras</t>
  </si>
  <si>
    <t>Terminal Marítima</t>
  </si>
  <si>
    <t>Cintas Transportadoras</t>
  </si>
  <si>
    <t>Cucharas Automáticas</t>
  </si>
  <si>
    <t>Palas Cargadoras</t>
  </si>
  <si>
    <t>L150G</t>
  </si>
  <si>
    <t>L110G</t>
  </si>
  <si>
    <t>L180</t>
  </si>
  <si>
    <t>L220E</t>
  </si>
  <si>
    <t>L120E</t>
  </si>
  <si>
    <t>950G</t>
  </si>
  <si>
    <t>821C</t>
  </si>
  <si>
    <t>821E</t>
  </si>
  <si>
    <t>L180C</t>
  </si>
  <si>
    <t>L120G</t>
  </si>
  <si>
    <t>L35B</t>
  </si>
  <si>
    <t>L70D</t>
  </si>
  <si>
    <t>L70E</t>
  </si>
  <si>
    <t>L70F</t>
  </si>
  <si>
    <t>L150E</t>
  </si>
  <si>
    <t>L90E</t>
  </si>
  <si>
    <t>L120C</t>
  </si>
  <si>
    <t>L180E</t>
  </si>
  <si>
    <t>L120D</t>
  </si>
  <si>
    <t>L180F</t>
  </si>
  <si>
    <t>Pulpo Automático</t>
  </si>
  <si>
    <t>Retroexcavadora</t>
  </si>
  <si>
    <t>40MTC</t>
  </si>
  <si>
    <t>R.Stacker</t>
  </si>
  <si>
    <t>CS45</t>
  </si>
  <si>
    <t>Tolva para Graneles</t>
  </si>
  <si>
    <t>Tolva Hidráulica</t>
  </si>
  <si>
    <t>Barredora</t>
  </si>
  <si>
    <t>2500ACH</t>
  </si>
  <si>
    <t>Cargadoras de Bidones</t>
  </si>
  <si>
    <t>Zalviport</t>
  </si>
  <si>
    <t>Plataforma Elevadora</t>
  </si>
  <si>
    <t>HA 16 DX</t>
  </si>
  <si>
    <t>Eléctrico</t>
  </si>
  <si>
    <t>EH-5</t>
  </si>
  <si>
    <t>BA-009</t>
  </si>
  <si>
    <t>20PX</t>
  </si>
  <si>
    <t>Transpaletas Eléctricas</t>
  </si>
  <si>
    <t>2.6.1.Dragas</t>
  </si>
  <si>
    <t>V.B. Cierzo</t>
  </si>
  <si>
    <t>Auxmasa - G. Boluda</t>
  </si>
  <si>
    <t>Gas-oil</t>
  </si>
  <si>
    <t>V.B. Bora</t>
  </si>
  <si>
    <t>V.B. Huelva</t>
  </si>
  <si>
    <t>V.B. Bravo</t>
  </si>
  <si>
    <t>Yarcla*</t>
  </si>
  <si>
    <t>Feramar Remolcadores, S.L.</t>
  </si>
  <si>
    <t>Yarcla Cinco</t>
  </si>
  <si>
    <t>Amarre y Desamarre Molina e Hijos, S.L.</t>
  </si>
  <si>
    <t>Río Coa</t>
  </si>
  <si>
    <t xml:space="preserve">Potencia (H.P.) </t>
  </si>
  <si>
    <t xml:space="preserve">Eslora (m) </t>
  </si>
  <si>
    <t>Manga (m)</t>
  </si>
  <si>
    <t>Puntal (m)</t>
  </si>
  <si>
    <t xml:space="preserve">Año de construcción </t>
  </si>
  <si>
    <t>Yarcla Seis</t>
  </si>
  <si>
    <t>Gasoil</t>
  </si>
  <si>
    <t>Sermalub, S.L.</t>
  </si>
  <si>
    <t>Cisterna  Dos</t>
  </si>
  <si>
    <t>Amasur, S.L.</t>
  </si>
  <si>
    <t>Otani</t>
  </si>
  <si>
    <t xml:space="preserve">Características del trabajo </t>
  </si>
  <si>
    <t xml:space="preserve">Fuerza (Tm) </t>
  </si>
  <si>
    <t>Alcance (m)</t>
  </si>
  <si>
    <t>Altura sobre el mar (m)</t>
  </si>
  <si>
    <t>Remolcado</t>
  </si>
  <si>
    <t xml:space="preserve">Tipo </t>
  </si>
  <si>
    <t>Vigía</t>
  </si>
  <si>
    <t>Monocasco</t>
  </si>
  <si>
    <t>1 motor de 240 HP y 7,60 m de eslora</t>
  </si>
  <si>
    <t>2 motores de 120 HP y 12 m de eslora</t>
  </si>
  <si>
    <t>Punta del Sebo</t>
  </si>
  <si>
    <t>Catamarán</t>
  </si>
  <si>
    <t>2 motores de 190 HP y 18,70 m de eslora</t>
  </si>
  <si>
    <t>Isla de Bacuta</t>
  </si>
  <si>
    <t>2 motores de 260 HP y 11,83 m de eslora</t>
  </si>
  <si>
    <t>Canoa de Punta Umbría</t>
  </si>
  <si>
    <t>Tourdetania Tour, S.L.</t>
  </si>
  <si>
    <t>Pasaje turístico</t>
  </si>
  <si>
    <t>24 m de eslora y 6,28 m de manga</t>
  </si>
  <si>
    <t>Villa de Palos</t>
  </si>
  <si>
    <t>Serodiel, S.L.</t>
  </si>
  <si>
    <t>2 motores de 102 KW y 15,33 m de eslora</t>
  </si>
  <si>
    <t>Galatea</t>
  </si>
  <si>
    <t>Embarcación auxiliar</t>
  </si>
  <si>
    <t>2 motores de 238 CV y 16 m de eslora</t>
  </si>
  <si>
    <t>Segundo Castillo</t>
  </si>
  <si>
    <t>Amarre y Desamarre Molina</t>
  </si>
  <si>
    <t>325 KW y 22 m de eslora</t>
  </si>
  <si>
    <t>Yarcla Cuatro</t>
  </si>
  <si>
    <t>1 motor 280 HP y 9,5 m de eslora</t>
  </si>
  <si>
    <t>Graneles líquidos (2 atraques)</t>
  </si>
  <si>
    <t>Muelle de Levante Central</t>
  </si>
  <si>
    <t>Máxima eslora permitida (m)</t>
  </si>
  <si>
    <t>Armamento, reparación, desguace</t>
  </si>
  <si>
    <t>Pantalán Reina Sofía 4º ATRAQUE de CEPSA</t>
  </si>
  <si>
    <t>Mercancía general convencional</t>
  </si>
  <si>
    <t>Graneles Sólidos sin instalación especial</t>
  </si>
  <si>
    <t>Graneles Sólidos por instalación especial</t>
  </si>
  <si>
    <r>
      <t xml:space="preserve">C </t>
    </r>
    <r>
      <rPr>
        <b/>
        <sz val="10"/>
        <rFont val="Calibri"/>
        <family val="2"/>
      </rPr>
      <t>≥</t>
    </r>
    <r>
      <rPr>
        <b/>
        <sz val="10"/>
        <rFont val="Arial"/>
        <family val="2"/>
      </rPr>
      <t xml:space="preserve"> 12</t>
    </r>
  </si>
  <si>
    <r>
      <t xml:space="preserve">12 &gt; C </t>
    </r>
    <r>
      <rPr>
        <b/>
        <sz val="10"/>
        <rFont val="Calibri"/>
        <family val="2"/>
      </rPr>
      <t>≥</t>
    </r>
    <r>
      <rPr>
        <b/>
        <sz val="10"/>
        <rFont val="Arial"/>
        <family val="2"/>
      </rPr>
      <t xml:space="preserve"> 10</t>
    </r>
  </si>
  <si>
    <r>
      <t xml:space="preserve">10 &gt; C </t>
    </r>
    <r>
      <rPr>
        <b/>
        <sz val="10"/>
        <rFont val="Calibri"/>
        <family val="2"/>
      </rPr>
      <t>≥</t>
    </r>
    <r>
      <rPr>
        <b/>
        <sz val="10"/>
        <rFont val="Arial"/>
        <family val="2"/>
      </rPr>
      <t xml:space="preserve"> 8</t>
    </r>
  </si>
  <si>
    <r>
      <t xml:space="preserve">8 &gt; C </t>
    </r>
    <r>
      <rPr>
        <b/>
        <sz val="10"/>
        <rFont val="Calibri"/>
        <family val="2"/>
      </rPr>
      <t>≥</t>
    </r>
    <r>
      <rPr>
        <b/>
        <sz val="10"/>
        <rFont val="Arial"/>
        <family val="2"/>
      </rPr>
      <t xml:space="preserve"> 6</t>
    </r>
  </si>
  <si>
    <r>
      <t xml:space="preserve">6 &gt; C </t>
    </r>
    <r>
      <rPr>
        <b/>
        <sz val="10"/>
        <rFont val="Calibri"/>
        <family val="2"/>
      </rPr>
      <t>≥</t>
    </r>
    <r>
      <rPr>
        <b/>
        <sz val="10"/>
        <rFont val="Arial"/>
        <family val="2"/>
      </rPr>
      <t xml:space="preserve"> 4</t>
    </r>
  </si>
  <si>
    <t>Avda. Fco. Montenegro, 1.ª Transversal</t>
  </si>
  <si>
    <t>-24º con estanterías 5.000 europalets. Cámara de conservación 0º (572 m³)</t>
  </si>
  <si>
    <t>Río Odiel n.º 1</t>
  </si>
  <si>
    <t>Río Odiel n.º 2</t>
  </si>
  <si>
    <t>Río Odiel n.º 3</t>
  </si>
  <si>
    <t>Río Odiel n.º 4</t>
  </si>
  <si>
    <t>Río Odiel n.º 5</t>
  </si>
  <si>
    <t>Río Odiel n.º 6</t>
  </si>
  <si>
    <t>Bifurcación Río Odiel n.º 7</t>
  </si>
  <si>
    <t>Gp. D 2+1</t>
  </si>
  <si>
    <t>Río Odiel n.º 8</t>
  </si>
  <si>
    <t>Río Odiel n.º 9</t>
  </si>
  <si>
    <t>Río Odiel n.º 10</t>
  </si>
  <si>
    <t>Río Odiel n.º 11</t>
  </si>
  <si>
    <t>Río Odiel n.º 12</t>
  </si>
  <si>
    <t>Río Odiel n.º 13</t>
  </si>
  <si>
    <t>Río Odiel n.º 14</t>
  </si>
  <si>
    <t>Río Odiel n.º 15</t>
  </si>
  <si>
    <t>1 D</t>
  </si>
  <si>
    <t>Río Odiel n.º 16</t>
  </si>
  <si>
    <t>Río Odiel n.º 18</t>
  </si>
  <si>
    <t>Río Odiel n.º 20</t>
  </si>
  <si>
    <t>Río Odiel n.º 22</t>
  </si>
  <si>
    <t>Río Odiel n.º 20 M1</t>
  </si>
  <si>
    <t>Río Odiel n.º 20 M2</t>
  </si>
  <si>
    <t>Río Odiel n.º 24</t>
  </si>
  <si>
    <t>4 D</t>
  </si>
  <si>
    <t>Río Odiel n.º 26</t>
  </si>
  <si>
    <t>3 D</t>
  </si>
  <si>
    <t>Río Odiel n.º 28</t>
  </si>
  <si>
    <t>Bifurcación Puente del Burro n.º 34</t>
  </si>
  <si>
    <t>Gp. D (3+1)</t>
  </si>
  <si>
    <t>Gp. D (2)</t>
  </si>
  <si>
    <t>Gp. D (3)</t>
  </si>
  <si>
    <t>Baliza Casa Vigía</t>
  </si>
  <si>
    <t>Poste con marca especial</t>
  </si>
  <si>
    <t xml:space="preserve">Poste con marca tope </t>
  </si>
  <si>
    <t>Poste con baliza</t>
  </si>
  <si>
    <t>Baliza Muelle Sur Norte</t>
  </si>
  <si>
    <t>Baliza sobre soporte</t>
  </si>
  <si>
    <t>Baliza Muelle Sur Centro</t>
  </si>
  <si>
    <t>Baliza Muelle Sur Sur</t>
  </si>
  <si>
    <t>Baliza Pantalán de Reina Sofía</t>
  </si>
  <si>
    <t>Baliza Emisario Fenosa</t>
  </si>
  <si>
    <t>Pantalán Atlantic Sur</t>
  </si>
  <si>
    <t>Pantalán Ercross- Atlantic Copper</t>
  </si>
  <si>
    <t>Ampliación Sur Juan Gonzalo</t>
  </si>
  <si>
    <t>Baliza</t>
  </si>
  <si>
    <t>Gp. D</t>
  </si>
  <si>
    <t>Muelle Petroleros</t>
  </si>
  <si>
    <t>Club Naútico</t>
  </si>
  <si>
    <t>Boya n.º 30</t>
  </si>
  <si>
    <t>Gp. (2D)</t>
  </si>
  <si>
    <t>Boya n.º 32</t>
  </si>
  <si>
    <t>Gp. (3D)</t>
  </si>
  <si>
    <t>Boya n.º 17 Bifurcación</t>
  </si>
  <si>
    <t>Boya n.º 36</t>
  </si>
  <si>
    <t>Gp. 1 D</t>
  </si>
  <si>
    <t>Atlantic Copper Norte</t>
  </si>
  <si>
    <t>Boya n.º 38</t>
  </si>
  <si>
    <t>Gp. 3 D</t>
  </si>
  <si>
    <t>Pantalán lanchas oficiales</t>
  </si>
  <si>
    <t>Muelle Saltés</t>
  </si>
  <si>
    <t xml:space="preserve">N. º de tomas </t>
  </si>
  <si>
    <t>Lubricante</t>
  </si>
  <si>
    <t>Pantalán Reina Sofía</t>
  </si>
  <si>
    <t>Muelle Ingeniero Juan Gonzalo/Ciudad de Palos</t>
  </si>
  <si>
    <t>Gasóleo</t>
  </si>
  <si>
    <t>8 Tm</t>
  </si>
  <si>
    <t>Rendimiento Tm/h</t>
  </si>
  <si>
    <t>Ingeniero Juan Gonzalo/Ciudad de Palos</t>
  </si>
  <si>
    <t>Peso muerto 5.000 Tm</t>
  </si>
  <si>
    <t>Desplazamiento en carga P 6.800 Tm</t>
  </si>
  <si>
    <t>Carga de ácido fosfórico 200 a 250 Tm/h</t>
  </si>
  <si>
    <t>En la actualidad la empresa que lo explota es Fertiberia S.L.</t>
  </si>
  <si>
    <t>Una tubería para amoníaco (carga/descarga) 200 a 250 Tm/h</t>
  </si>
  <si>
    <t>Cinta de carga (abonos NPK, DAP, MAP) 300 a 400 Tm/h</t>
  </si>
  <si>
    <t>Calado: 22 m 3.800 Tm/h</t>
  </si>
  <si>
    <t>En cada atraque, 8 brazos de carga</t>
  </si>
  <si>
    <t>En la actualidad la única empresa que explota la instalación es Cepsa</t>
  </si>
  <si>
    <t>Un brazo de 8'' en atraque Este 1 línea de 12" para lastre</t>
  </si>
  <si>
    <t>Un brazo de  8'' en atraque Oeste 4 líneas de 8" para fenol, acetona, propileno y cumeno</t>
  </si>
  <si>
    <t>Dos brazos de carga  de 6'' en atraque Oeste 1 línea de 8" para metanol</t>
  </si>
  <si>
    <t>Productos pesados y destilados medios 1000 m³/h</t>
  </si>
  <si>
    <t>Benceno y ciclohexano 250 m³/h</t>
  </si>
  <si>
    <t>Gases licuados 250 m³/h</t>
  </si>
  <si>
    <t>Gasolinas 700 m³/h</t>
  </si>
  <si>
    <t>Rendimiento en función del barco</t>
  </si>
  <si>
    <t>Una tubería de 8'' para descarga de ácidos fosfórico y sufúrico</t>
  </si>
  <si>
    <t>Una tubería de 14'' para carga/descarga de ácido sulfúrico y sosa cáustica</t>
  </si>
  <si>
    <r>
      <t>Dos brazos para descargas de GNL, a 2.000 m</t>
    </r>
    <r>
      <rPr>
        <sz val="10"/>
        <rFont val="Calibri"/>
        <family val="2"/>
      </rPr>
      <t>³</t>
    </r>
    <r>
      <rPr>
        <sz val="10"/>
        <rFont val="Arial"/>
        <family val="2"/>
      </rPr>
      <t>/h c.u.</t>
    </r>
  </si>
  <si>
    <r>
      <t>Uno de 750 m</t>
    </r>
    <r>
      <rPr>
        <sz val="10"/>
        <rFont val="Calibri"/>
        <family val="2"/>
      </rPr>
      <t>³</t>
    </r>
    <r>
      <rPr>
        <sz val="10"/>
        <rFont val="Arial"/>
        <family val="2"/>
      </rPr>
      <t>/h para gasolina</t>
    </r>
  </si>
  <si>
    <r>
      <t>Uno de 800 m</t>
    </r>
    <r>
      <rPr>
        <sz val="10"/>
        <rFont val="Calibri"/>
        <family val="2"/>
      </rPr>
      <t>³</t>
    </r>
    <r>
      <rPr>
        <sz val="10"/>
        <rFont val="Arial"/>
        <family val="2"/>
      </rPr>
      <t>/h para ciclohexano</t>
    </r>
  </si>
  <si>
    <r>
      <t>Uno de 1.250 m</t>
    </r>
    <r>
      <rPr>
        <sz val="10"/>
        <rFont val="Calibri"/>
        <family val="2"/>
      </rPr>
      <t>³</t>
    </r>
    <r>
      <rPr>
        <sz val="10"/>
        <rFont val="Arial"/>
        <family val="2"/>
      </rPr>
      <t>/h para aceite</t>
    </r>
  </si>
  <si>
    <r>
      <t>Una manguera de 600 m</t>
    </r>
    <r>
      <rPr>
        <sz val="10"/>
        <rFont val="Calibri"/>
        <family val="2"/>
      </rPr>
      <t>³</t>
    </r>
    <r>
      <rPr>
        <sz val="10"/>
        <rFont val="Arial"/>
        <family val="2"/>
      </rPr>
      <t>/h para metanol</t>
    </r>
  </si>
  <si>
    <r>
      <t>Uno de 1.250 m</t>
    </r>
    <r>
      <rPr>
        <sz val="10"/>
        <rFont val="Calibri"/>
        <family val="2"/>
      </rPr>
      <t>³</t>
    </r>
    <r>
      <rPr>
        <sz val="10"/>
        <rFont val="Arial"/>
        <family val="2"/>
      </rPr>
      <t>/h para éster metílico</t>
    </r>
  </si>
  <si>
    <r>
      <t>Uno de 1.250 m</t>
    </r>
    <r>
      <rPr>
        <sz val="10"/>
        <rFont val="Calibri"/>
        <family val="2"/>
      </rPr>
      <t>³</t>
    </r>
    <r>
      <rPr>
        <sz val="10"/>
        <rFont val="Arial"/>
        <family val="2"/>
      </rPr>
      <t>/h para fuel</t>
    </r>
  </si>
  <si>
    <r>
      <t>Uno de 600 m</t>
    </r>
    <r>
      <rPr>
        <sz val="10"/>
        <rFont val="Calibri"/>
        <family val="2"/>
      </rPr>
      <t>³</t>
    </r>
    <r>
      <rPr>
        <sz val="10"/>
        <rFont val="Arial"/>
        <family val="2"/>
      </rPr>
      <t>/h para metanol</t>
    </r>
  </si>
  <si>
    <r>
      <t>Uno de 1.250 m</t>
    </r>
    <r>
      <rPr>
        <vertAlign val="superscript"/>
        <sz val="10"/>
        <rFont val="Arial"/>
        <family val="2"/>
      </rPr>
      <t>3</t>
    </r>
    <r>
      <rPr>
        <sz val="10"/>
        <rFont val="Arial"/>
        <family val="2"/>
      </rPr>
      <t xml:space="preserve">/h para gasóleo  </t>
    </r>
  </si>
  <si>
    <r>
      <t>350m</t>
    </r>
    <r>
      <rPr>
        <sz val="11"/>
        <color theme="1"/>
        <rFont val="Calibri"/>
        <family val="2"/>
      </rPr>
      <t>³</t>
    </r>
  </si>
  <si>
    <r>
      <t>350m</t>
    </r>
    <r>
      <rPr>
        <sz val="11"/>
        <color theme="1"/>
        <rFont val="Calibri"/>
        <family val="2"/>
      </rPr>
      <t>132</t>
    </r>
    <r>
      <rPr>
        <sz val="11"/>
        <color theme="1"/>
        <rFont val="Calibri"/>
        <family val="2"/>
        <scheme val="minor"/>
      </rPr>
      <t/>
    </r>
  </si>
  <si>
    <t>12 Tm</t>
  </si>
  <si>
    <t>16 Tm</t>
  </si>
  <si>
    <t>5 Tm</t>
  </si>
  <si>
    <t>3 Tm</t>
  </si>
  <si>
    <t>3,5 Tm</t>
  </si>
  <si>
    <t>4 Tm</t>
  </si>
  <si>
    <t>7 Tm</t>
  </si>
  <si>
    <t>40 Tm</t>
  </si>
  <si>
    <t>500 Tm/h</t>
  </si>
  <si>
    <t>300 Tm/h</t>
  </si>
  <si>
    <t>900 Tm/h</t>
  </si>
  <si>
    <t>8 m³</t>
  </si>
  <si>
    <t>12 m³</t>
  </si>
  <si>
    <t>40 m³</t>
  </si>
  <si>
    <t>16 m³</t>
  </si>
  <si>
    <t>70 m³</t>
  </si>
  <si>
    <t>52 m³</t>
  </si>
  <si>
    <t>47,5 m³</t>
  </si>
  <si>
    <t>42,5 m³</t>
  </si>
  <si>
    <t>33 m³</t>
  </si>
  <si>
    <t>28 m³</t>
  </si>
  <si>
    <t>23,5 m³</t>
  </si>
  <si>
    <t>6,6 m³</t>
  </si>
  <si>
    <t>8,8 m³</t>
  </si>
  <si>
    <t>110Kw</t>
  </si>
  <si>
    <t>150 Tm</t>
  </si>
  <si>
    <t>80 Tm</t>
  </si>
  <si>
    <t>300 Tm</t>
  </si>
  <si>
    <t>50 Tm</t>
  </si>
  <si>
    <t>Automático</t>
  </si>
  <si>
    <r>
      <t>3x4 m</t>
    </r>
    <r>
      <rPr>
        <sz val="11"/>
        <color theme="1"/>
        <rFont val="Calibri"/>
        <family val="2"/>
      </rPr>
      <t>³</t>
    </r>
  </si>
  <si>
    <t>6x4 m³</t>
  </si>
  <si>
    <t>Vehículos  Varios</t>
  </si>
  <si>
    <t>*  Dotado con grúa de 2,5 Tm.</t>
  </si>
  <si>
    <t xml:space="preserve">Energía que emplea </t>
  </si>
  <si>
    <t>Galileo J.</t>
  </si>
  <si>
    <t>240 m² en 2 plantas</t>
  </si>
  <si>
    <t>Una tubería de 14'' para carga de ácido sulfúrico</t>
  </si>
  <si>
    <t>TOTAL</t>
  </si>
  <si>
    <t>RAZÓN SOCIAL</t>
  </si>
  <si>
    <t>CIUDAD</t>
  </si>
  <si>
    <t>FAX</t>
  </si>
  <si>
    <t>CORREO ELECTRÓNICO</t>
  </si>
  <si>
    <t>Total / Total</t>
  </si>
  <si>
    <t>INTERIOR</t>
  </si>
  <si>
    <t xml:space="preserve">G.T. </t>
  </si>
  <si>
    <t>GRANELES LÍQUIDOS</t>
  </si>
  <si>
    <t>GRANELES SÓLIDOS</t>
  </si>
  <si>
    <t>MERCANCÍA GENERAL</t>
  </si>
  <si>
    <t>TRÁFICO INTERIOR</t>
  </si>
  <si>
    <t>AVITUALLAMIENTO</t>
  </si>
  <si>
    <r>
      <t xml:space="preserve">      Tubería de 200 mm para ácido sulfúrico o 250 m</t>
    </r>
    <r>
      <rPr>
        <sz val="10"/>
        <rFont val="Calibri"/>
        <family val="2"/>
      </rPr>
      <t>³</t>
    </r>
    <r>
      <rPr>
        <sz val="10"/>
        <rFont val="Arial"/>
        <family val="2"/>
      </rPr>
      <t>/h</t>
    </r>
  </si>
  <si>
    <t>Sertosa Cinco</t>
  </si>
  <si>
    <t>Gogor</t>
  </si>
  <si>
    <t>Yarcla Diez</t>
  </si>
  <si>
    <t>Huelva</t>
  </si>
  <si>
    <t>Carretera del Copero, s/n</t>
  </si>
  <si>
    <t>Sevilla</t>
  </si>
  <si>
    <t>huelva@amportillo.com</t>
  </si>
  <si>
    <t>consignacion.huv@berge-m.es</t>
  </si>
  <si>
    <t>mcrcongrasur@telefonica.net</t>
  </si>
  <si>
    <t>Ibérica Marítima Bahía de Huelva, S.L.</t>
  </si>
  <si>
    <t>huelva@ibericamaritima.com</t>
  </si>
  <si>
    <t>Marítima del Mediterraneo, S.A.U.</t>
  </si>
  <si>
    <t>pshue@marmedsa.com</t>
  </si>
  <si>
    <t>shipsagency@boluda.com.es</t>
  </si>
  <si>
    <t>Next Maritime, S.L.</t>
  </si>
  <si>
    <t>huelva@nexmaritime.com</t>
  </si>
  <si>
    <t>OPDR Iberia, S.L.U.</t>
  </si>
  <si>
    <t>Palos Agencia Marítima, S.L.</t>
  </si>
  <si>
    <t>agency@tmh.es</t>
  </si>
  <si>
    <t>Servicios Marítimos Aduaneros, S.L. (Servimad)</t>
  </si>
  <si>
    <t>Polígono Nuevo Puerto, s/n. Apartado de Correos 668</t>
  </si>
  <si>
    <t>Palos de la Frontera (Huelva)</t>
  </si>
  <si>
    <t>huelva@servimad.com</t>
  </si>
  <si>
    <t>Tycsa Alfaship, S.A.</t>
  </si>
  <si>
    <t>Wilhelmsen Ships Service Spain, S.A.U.</t>
  </si>
  <si>
    <t>Algeciras (Cádiz)</t>
  </si>
  <si>
    <t>Zalvide, S.A.</t>
  </si>
  <si>
    <t>zalvide@zalvide.com</t>
  </si>
  <si>
    <t>959 251 144</t>
  </si>
  <si>
    <t>954 240 467</t>
  </si>
  <si>
    <t>959 369 005</t>
  </si>
  <si>
    <t>959 369 192</t>
  </si>
  <si>
    <t>959 282 809</t>
  </si>
  <si>
    <t>959 280 296</t>
  </si>
  <si>
    <t>959 215 100</t>
  </si>
  <si>
    <t>959 215 123</t>
  </si>
  <si>
    <t>959 100 984</t>
  </si>
  <si>
    <t>959 601 960</t>
  </si>
  <si>
    <t>959 284 270</t>
  </si>
  <si>
    <t>959 281 776</t>
  </si>
  <si>
    <t>955 657 829</t>
  </si>
  <si>
    <t>977 234 777</t>
  </si>
  <si>
    <t>977 246 110</t>
  </si>
  <si>
    <t>959 102 054</t>
  </si>
  <si>
    <t>959 102 057</t>
  </si>
  <si>
    <t>959 369 380</t>
  </si>
  <si>
    <t>959 369 284</t>
  </si>
  <si>
    <t>959 369 058</t>
  </si>
  <si>
    <t>959 540 983</t>
  </si>
  <si>
    <t>959 284 885</t>
  </si>
  <si>
    <t>959 249 182</t>
  </si>
  <si>
    <t>Consignaciones y Graneles del Suroeste, S.A. (Congrasur)</t>
  </si>
  <si>
    <t>1congrasur@telefonica.net</t>
  </si>
  <si>
    <t>Bernardino Abad</t>
  </si>
  <si>
    <t>Puerto de Huelva. Nuevo Muelle Sur, s/n</t>
  </si>
  <si>
    <t>Cádiz</t>
  </si>
  <si>
    <t>huelva@bernardinoabad.com</t>
  </si>
  <si>
    <t>Rafael López Camacho</t>
  </si>
  <si>
    <t>rlopezca.aduanas@gmail.com</t>
  </si>
  <si>
    <t>Remedios Ventura Aguilar</t>
  </si>
  <si>
    <t>Tránsitos Onuba, S.A.</t>
  </si>
  <si>
    <t>956 228 007</t>
  </si>
  <si>
    <t>956 260 301</t>
  </si>
  <si>
    <t>959 260 893 / 608 611 565</t>
  </si>
  <si>
    <t>959 261 208</t>
  </si>
  <si>
    <t>959 248 225 / 959 248 274</t>
  </si>
  <si>
    <t>959 255 355</t>
  </si>
  <si>
    <t>959 285 961</t>
  </si>
  <si>
    <t>959 284 381</t>
  </si>
  <si>
    <t>959 252 854 / 959 254 834</t>
  </si>
  <si>
    <t>Plaza 12 de Octubre, 2</t>
  </si>
  <si>
    <t>Agencia Pública Puertos de Andalucía</t>
  </si>
  <si>
    <t>Capitanía Marítima</t>
  </si>
  <si>
    <t>Avda. Sanlúcar de Barrameda, 9</t>
  </si>
  <si>
    <t>Centro de Coordinación de Salvamento Marítimo (SASEMAR)</t>
  </si>
  <si>
    <t>Compañía Fiscal Guardia Civil</t>
  </si>
  <si>
    <t>Consejería Medio Ambiente. Junta de Andalucía</t>
  </si>
  <si>
    <t>Dependencia Provincial de Aduanas</t>
  </si>
  <si>
    <t>Paraje Natural Marismas del Odiel</t>
  </si>
  <si>
    <t>Servicio de Vigilancia Aduanera</t>
  </si>
  <si>
    <t>Plaza XII Octubre, 2</t>
  </si>
  <si>
    <t>Servicios de Costas</t>
  </si>
  <si>
    <t>Servicio de Protección Civil y Emergencias 112</t>
  </si>
  <si>
    <t>Sociedad de Estiba y Desestiba del Puerto de Huelva (SAGEP)</t>
  </si>
  <si>
    <t>Avda. Sanlúcar de Barrameda, 7</t>
  </si>
  <si>
    <t>959 245 174</t>
  </si>
  <si>
    <t>959 254 967</t>
  </si>
  <si>
    <t>959 541 700</t>
  </si>
  <si>
    <t>959 281 527</t>
  </si>
  <si>
    <t>959 243 000</t>
  </si>
  <si>
    <t>959 242 103</t>
  </si>
  <si>
    <t>959 248 199</t>
  </si>
  <si>
    <t>959 247 973</t>
  </si>
  <si>
    <t>959 245 900</t>
  </si>
  <si>
    <t>959 759 050</t>
  </si>
  <si>
    <t>959 759 059</t>
  </si>
  <si>
    <t>959 208 300</t>
  </si>
  <si>
    <t>959 071 015</t>
  </si>
  <si>
    <t>959 542 300</t>
  </si>
  <si>
    <t>959 240 620</t>
  </si>
  <si>
    <t>959 542 308</t>
  </si>
  <si>
    <t>959 243 183</t>
  </si>
  <si>
    <t>959 280 617 / 959 283 752</t>
  </si>
  <si>
    <t>959 759 000</t>
  </si>
  <si>
    <t>959 759 184</t>
  </si>
  <si>
    <t>TELÉFONO</t>
  </si>
  <si>
    <t>Polígono Industrial Cortijo Real. C/ Capricho, 5</t>
  </si>
  <si>
    <t>Avda. de Alemania, 14, 6.º A y B</t>
  </si>
  <si>
    <t>José Nogales 5, 3.º B</t>
  </si>
  <si>
    <t>Avda. Italia, 1, 7.º A</t>
  </si>
  <si>
    <t>C/ Marina, 16, 5.º D</t>
  </si>
  <si>
    <t>C/ Marina, 26 Entreplanta</t>
  </si>
  <si>
    <t>C/ Marina, 7-9, 4.º B. Apartado de Correos 39</t>
  </si>
  <si>
    <t>C/ Marina, 11-13</t>
  </si>
  <si>
    <t>Avda. Sanlúcar de Barrameda, 9, 2.ª planta</t>
  </si>
  <si>
    <t>Avda. Hispanoamerica, planta baja</t>
  </si>
  <si>
    <t>C/ Sanlucar de Barrameda, 3</t>
  </si>
  <si>
    <t>Avda. Sanlúcar de Barrameda, 9 planta baja</t>
  </si>
  <si>
    <t>Avda. de la Ría, 3</t>
  </si>
  <si>
    <t>Centro de Calatilla (Ctra.Dique Juan Carlos I, Km 3)</t>
  </si>
  <si>
    <t>C/ La Fuente, 14 1, 2ª planta</t>
  </si>
  <si>
    <t>959 493 310</t>
  </si>
  <si>
    <t>Asociación de Exportadores y Pescados y Mariscos de Huelva</t>
  </si>
  <si>
    <t>lagambadehuelva@hotmail.com</t>
  </si>
  <si>
    <t>Asociación de Consignatarios, Estibadores y Transitarios</t>
  </si>
  <si>
    <t>Asociación de Industrias Químicas, Básicas y Energéticas</t>
  </si>
  <si>
    <t>aiqbe@aiqbe.es</t>
  </si>
  <si>
    <t>Asociación de Navieros Españoles (ANAVE)</t>
  </si>
  <si>
    <t>Madrid</t>
  </si>
  <si>
    <t>anave@anave.es</t>
  </si>
  <si>
    <t>Alex Huelva, S.L.</t>
  </si>
  <si>
    <t>servicios@alexhuelva.net</t>
  </si>
  <si>
    <t>Mazagón (Huelva)</t>
  </si>
  <si>
    <t>Amarres Marítimos del Sur, S.L.</t>
  </si>
  <si>
    <t>Auxiliar Marítima del Sur, S.A.</t>
  </si>
  <si>
    <t>Sertego Servicios Medio Ambientales, S.L.U.</t>
  </si>
  <si>
    <t>Muelle de la Isla Verde, s/n</t>
  </si>
  <si>
    <t>feramar@feramar.es</t>
  </si>
  <si>
    <t>Alcorcón (Madrid)</t>
  </si>
  <si>
    <t>Combustibles Bastilipo, S.A.</t>
  </si>
  <si>
    <t>Los Almendros, 32</t>
  </si>
  <si>
    <t>Villamartín (Cádiz)</t>
  </si>
  <si>
    <t>Disagon, S.L.</t>
  </si>
  <si>
    <t>Valverde del Camino (Huelva)</t>
  </si>
  <si>
    <t>Marmisur, S.L.</t>
  </si>
  <si>
    <t>Servicios y Agentes Marítimos, S.L.</t>
  </si>
  <si>
    <t>Los Barrios (Cádiz)</t>
  </si>
  <si>
    <t>ADIF</t>
  </si>
  <si>
    <t>Polígono La Paz. Avda. Tráfico Pesado, s/n</t>
  </si>
  <si>
    <t>evnegri@adif.es</t>
  </si>
  <si>
    <t>Alex Stewart Assayers Ibérica, S.L.</t>
  </si>
  <si>
    <t>Barcelona</t>
  </si>
  <si>
    <t>BSI Inspectorate Andalucía, S.A.</t>
  </si>
  <si>
    <t>huelva@inspectorate.es</t>
  </si>
  <si>
    <t>Caleb Brett Ibérica, S.A.</t>
  </si>
  <si>
    <t>info@serodiel.com</t>
  </si>
  <si>
    <t>Huelva Shipping</t>
  </si>
  <si>
    <t>huelvashipping@hotmail.com</t>
  </si>
  <si>
    <t>P &amp; H Iberia, S.A.</t>
  </si>
  <si>
    <t>Avda. de Guadalhorce, local 81</t>
  </si>
  <si>
    <t>phiberia@phiberia.com</t>
  </si>
  <si>
    <t>Renfe Operadora</t>
  </si>
  <si>
    <t>Estación Huelva - Mercancías RENFE</t>
  </si>
  <si>
    <t>SGS Española de Control, S.A.</t>
  </si>
  <si>
    <t>sgs.huelva.espanola@sgs.com</t>
  </si>
  <si>
    <t>Sociedad Cooperativa Andaluza de Transportistas del Puerto de Huelva</t>
  </si>
  <si>
    <t>tphsca@teleline.es</t>
  </si>
  <si>
    <t>Subacuática, S.A.</t>
  </si>
  <si>
    <t>info@subacuatica.com</t>
  </si>
  <si>
    <t>Atlantic Copper, S.L.U.</t>
  </si>
  <si>
    <t>CÍA. Logística de Hidrocarburos CLH, S.A.</t>
  </si>
  <si>
    <t>rcmh.administración@gmail.com</t>
  </si>
  <si>
    <t>Ence Energía y Celulosa</t>
  </si>
  <si>
    <t>Enagas Transporte, S.A.U.</t>
  </si>
  <si>
    <t>Cepsa, Química</t>
  </si>
  <si>
    <t>959 252 165</t>
  </si>
  <si>
    <t>959 208 311</t>
  </si>
  <si>
    <t>914 580 040</t>
  </si>
  <si>
    <t>959 248 386</t>
  </si>
  <si>
    <t>959 242 593</t>
  </si>
  <si>
    <t>959 493 308</t>
  </si>
  <si>
    <t>959 284 569</t>
  </si>
  <si>
    <t>956 573 733</t>
  </si>
  <si>
    <t>959 282 568</t>
  </si>
  <si>
    <t>926 221 420</t>
  </si>
  <si>
    <t>956 715 187</t>
  </si>
  <si>
    <t>959 553 325</t>
  </si>
  <si>
    <t>959 251 699 / 605 270 529</t>
  </si>
  <si>
    <t>956 580 147</t>
  </si>
  <si>
    <t>956 677 475</t>
  </si>
  <si>
    <t>959 232 232 / 959 230 973</t>
  </si>
  <si>
    <t>959 208 303</t>
  </si>
  <si>
    <t>914 579 780</t>
  </si>
  <si>
    <t>959 252 822</t>
  </si>
  <si>
    <t>959 493 346</t>
  </si>
  <si>
    <t>959 493 349</t>
  </si>
  <si>
    <t>959 247 392</t>
  </si>
  <si>
    <t>956 600 934</t>
  </si>
  <si>
    <t>959 540 175</t>
  </si>
  <si>
    <t>926 221 579</t>
  </si>
  <si>
    <t>959 230 973</t>
  </si>
  <si>
    <t>944 473 390</t>
  </si>
  <si>
    <t>959 283 789</t>
  </si>
  <si>
    <t>959 247 823</t>
  </si>
  <si>
    <t>959 251 699</t>
  </si>
  <si>
    <t>954 281 426</t>
  </si>
  <si>
    <t>959 246 128</t>
  </si>
  <si>
    <t>959 224 754</t>
  </si>
  <si>
    <t>959 249 540</t>
  </si>
  <si>
    <t>959 540 319</t>
  </si>
  <si>
    <t>959 262 249</t>
  </si>
  <si>
    <t>954 283 556</t>
  </si>
  <si>
    <t>959 285 081 / 639 187 799</t>
  </si>
  <si>
    <t>959 246 107</t>
  </si>
  <si>
    <t>959 369 107</t>
  </si>
  <si>
    <t>959 234 752</t>
  </si>
  <si>
    <t>959 369 882</t>
  </si>
  <si>
    <t>959 235 304</t>
  </si>
  <si>
    <t>959 369 193</t>
  </si>
  <si>
    <t>959 200 151</t>
  </si>
  <si>
    <t>959 200 157</t>
  </si>
  <si>
    <t>959 367 700</t>
  </si>
  <si>
    <t>959 367 628</t>
  </si>
  <si>
    <t>959 369 137</t>
  </si>
  <si>
    <t>959 369 307</t>
  </si>
  <si>
    <t>959 492 400</t>
  </si>
  <si>
    <t>959 492 403</t>
  </si>
  <si>
    <t>959 247 627</t>
  </si>
  <si>
    <t>959 258 142</t>
  </si>
  <si>
    <t>Avda. Dr. Fleming, 11, 1.º D</t>
  </si>
  <si>
    <t>Polígono Industrial Cortijo Real. La Unión, 12</t>
  </si>
  <si>
    <t>Polígono Industrial Palmones II. Dragaminas, 28</t>
  </si>
  <si>
    <t>Avda. Portugal, 4, 2.º</t>
  </si>
  <si>
    <t>C/ Fray Juan Pérez, 35, 1.º</t>
  </si>
  <si>
    <t>Paseo de la Independencia, 31, 5.º</t>
  </si>
  <si>
    <t>Polígono Polirrosa, Calle D, nave 279</t>
  </si>
  <si>
    <t>Avda. Fco. Montenegro 2.ª y 3.ª Transversal, nave 8</t>
  </si>
  <si>
    <t>Polígono Empresarial Mirador del Odiel, C. Coscoja, nave 7</t>
  </si>
  <si>
    <t>Polígono  Empresarial Mirador del Odiel, C. Coscoja, nave 7</t>
  </si>
  <si>
    <t>Avda. de la Ría, 3, 3.ª planta. Edificio CCEAA</t>
  </si>
  <si>
    <t>C/ Marina, 29, entreplanta H</t>
  </si>
  <si>
    <t xml:space="preserve">9 Ct </t>
  </si>
  <si>
    <t xml:space="preserve">D </t>
  </si>
  <si>
    <t xml:space="preserve">Gp. D (2) </t>
  </si>
  <si>
    <t xml:space="preserve">Gp. D (3) </t>
  </si>
  <si>
    <t xml:space="preserve">Gp. D (4) </t>
  </si>
  <si>
    <t>VBR</t>
  </si>
  <si>
    <t xml:space="preserve">Gp.D (2) </t>
  </si>
  <si>
    <t xml:space="preserve">Gp. D (5) </t>
  </si>
  <si>
    <t xml:space="preserve">Gp D (2) </t>
  </si>
  <si>
    <t xml:space="preserve">1 D </t>
  </si>
  <si>
    <t xml:space="preserve">Gp D (2+1) </t>
  </si>
  <si>
    <t>Baliza Pantalán de Decal Norte</t>
  </si>
  <si>
    <t>Pantalán FORET</t>
  </si>
  <si>
    <t xml:space="preserve">Gp. D (2+1) </t>
  </si>
  <si>
    <t>DIRECCIÓN</t>
  </si>
  <si>
    <t>Avda. Francisco Montenegro, s/n</t>
  </si>
  <si>
    <t>Edificio Huelva-2000</t>
  </si>
  <si>
    <t>180,40 m² en 1 planta</t>
  </si>
  <si>
    <t>No existen. Los únicos varaderos existentes son los de astilleros. Para más información ver apartado 2.4.3</t>
  </si>
  <si>
    <t>artesyredes@hotmail.com</t>
  </si>
  <si>
    <t>959 263 091</t>
  </si>
  <si>
    <t>959 255 860</t>
  </si>
  <si>
    <t>mariscoscaetanorodrigues@gmail.com</t>
  </si>
  <si>
    <t>959 072 272</t>
  </si>
  <si>
    <t>Tajo Riveriño, S.L.</t>
  </si>
  <si>
    <t>C/ Santa Bárbara, 3</t>
  </si>
  <si>
    <t>Servicios Pesqueros Onubenses, S.L.</t>
  </si>
  <si>
    <t>naviera@riodomar.com</t>
  </si>
  <si>
    <t>Rio Do Mar, S.A.</t>
  </si>
  <si>
    <t>pinzonpesca@hotmail.com</t>
  </si>
  <si>
    <t>959 248 679</t>
  </si>
  <si>
    <t>Pinzón Pesca, S.L.</t>
  </si>
  <si>
    <t>959 255 799</t>
  </si>
  <si>
    <t>Novalis Consultoría y Comercio, S.L.</t>
  </si>
  <si>
    <t>Las Palmas de Gran Canaria</t>
  </si>
  <si>
    <t>maprisesa@esgrupo.e.telefonica.net</t>
  </si>
  <si>
    <t>916 323 500</t>
  </si>
  <si>
    <t>Materias Primas Secundarias, S.A.</t>
  </si>
  <si>
    <t>935 443 555</t>
  </si>
  <si>
    <t>935 443 115</t>
  </si>
  <si>
    <t>Lípidos Santiga Huelva, S.L.</t>
  </si>
  <si>
    <t>959 260 701</t>
  </si>
  <si>
    <t>959 282 112</t>
  </si>
  <si>
    <t>Grupo Amasua, S.A.</t>
  </si>
  <si>
    <t>gotransa@gotransa.com</t>
  </si>
  <si>
    <t>959 253 419</t>
  </si>
  <si>
    <t>959 255 198</t>
  </si>
  <si>
    <t>Gomas y Transportes, S.A. (GOTRANSA)</t>
  </si>
  <si>
    <t>perea@activanet.es</t>
  </si>
  <si>
    <t>Gesico Sistemas, S.L.</t>
  </si>
  <si>
    <t>959 369 909</t>
  </si>
  <si>
    <t>959 369 908</t>
  </si>
  <si>
    <t>959 369 164</t>
  </si>
  <si>
    <t>Polígono Industrial Petroquímico, s/n</t>
  </si>
  <si>
    <t>Avda. Francisco Montenegro, 5.ª transversal</t>
  </si>
  <si>
    <t>Apartado de Correos 223</t>
  </si>
  <si>
    <t xml:space="preserve">959 369 100 </t>
  </si>
  <si>
    <t>959 509 631</t>
  </si>
  <si>
    <t>959 500 336</t>
  </si>
  <si>
    <t>Drace Infraestructuras, S.A.</t>
  </si>
  <si>
    <t>959 280 279</t>
  </si>
  <si>
    <t>959 250 075</t>
  </si>
  <si>
    <t>C/ La Palma, 23</t>
  </si>
  <si>
    <t>Dimahuelva, S.L.U.</t>
  </si>
  <si>
    <t>959 369 205</t>
  </si>
  <si>
    <t>959 369 048</t>
  </si>
  <si>
    <t>Decal España, S.A.</t>
  </si>
  <si>
    <t>961 480 819</t>
  </si>
  <si>
    <t>961 495 332</t>
  </si>
  <si>
    <t>Foios (Valencia)</t>
  </si>
  <si>
    <t>Cía. Gral. de Carbones, S.L.</t>
  </si>
  <si>
    <t>admon@concasa-cadiz.com</t>
  </si>
  <si>
    <t>959 225 201</t>
  </si>
  <si>
    <t>956 221 365</t>
  </si>
  <si>
    <t>Concasa Huelva, S.L.</t>
  </si>
  <si>
    <t>959 369 170</t>
  </si>
  <si>
    <t>Niebla (Huelva)</t>
  </si>
  <si>
    <t>Carretera de Bonares, s/n</t>
  </si>
  <si>
    <t>Cementos Cosmos Sur, S.A.</t>
  </si>
  <si>
    <t>producción.biosur@bionor.es</t>
  </si>
  <si>
    <t>959 100 257</t>
  </si>
  <si>
    <t>Biosur Transformación, S.L.U.</t>
  </si>
  <si>
    <t>Apartado de Correos, 110</t>
  </si>
  <si>
    <t>astilleros@astilleroscotnsa.com</t>
  </si>
  <si>
    <t>Artes y Redes del Sur, S.L.</t>
  </si>
  <si>
    <t>959 369 840</t>
  </si>
  <si>
    <t>959 369 900</t>
  </si>
  <si>
    <t>Apartado de Correos 585</t>
  </si>
  <si>
    <t>OTROS</t>
  </si>
  <si>
    <t>2 Características técnicas del puerto</t>
  </si>
  <si>
    <t>2.1 Condiciones generales</t>
  </si>
  <si>
    <t>2.1.1 Situación</t>
  </si>
  <si>
    <t>2.1.2 Régimen de vientos</t>
  </si>
  <si>
    <t>2.1.5 Entrada</t>
  </si>
  <si>
    <t>2.2 Instalaciones al servicio del comercio marítimo</t>
  </si>
  <si>
    <t>2.2.1 Muelles y atraques</t>
  </si>
  <si>
    <t>2.2.1.1 Clasificación por dársenas</t>
  </si>
  <si>
    <t>2.2.1.2 Clasificación por empleos y calados</t>
  </si>
  <si>
    <r>
      <t>2.2.2 Superficie terrestre y áreas de depósito (m</t>
    </r>
    <r>
      <rPr>
        <vertAlign val="superscript"/>
        <sz val="11"/>
        <color theme="1"/>
        <rFont val="Calibri"/>
        <family val="2"/>
        <scheme val="minor"/>
      </rPr>
      <t>2</t>
    </r>
    <r>
      <rPr>
        <sz val="10"/>
        <rFont val="Arial"/>
        <family val="2"/>
      </rPr>
      <t>)</t>
    </r>
  </si>
  <si>
    <t>2.2.6 Edificaciones e instalaciones de uso público</t>
  </si>
  <si>
    <t>2.2.7 Diques de abrigo</t>
  </si>
  <si>
    <t>2.2.8 Plano esquemático de faros y balizas</t>
  </si>
  <si>
    <t>2.2.9 Relación de faros y balizas</t>
  </si>
  <si>
    <t>2.4 Instalaciones para buques</t>
  </si>
  <si>
    <t>2.4.1 Diques</t>
  </si>
  <si>
    <t>2.4.1.2 Diques flotantes</t>
  </si>
  <si>
    <t>2.4.2 Varaderos</t>
  </si>
  <si>
    <t>2.4.3 Astilleros</t>
  </si>
  <si>
    <t>2.4.4 Servicio de suministro a buques</t>
  </si>
  <si>
    <t>2.5 Medios mecánicos de tierra</t>
  </si>
  <si>
    <t>2.5.1 Grúas</t>
  </si>
  <si>
    <t>2.5.1.1 Grúas de Muelle</t>
  </si>
  <si>
    <t>2.5.1.2 Grúas automóviles</t>
  </si>
  <si>
    <t>2.5.1.3 Número de Grúas. Resumen</t>
  </si>
  <si>
    <t>2.5.2 Instalaciones especiales de carga y descarga</t>
  </si>
  <si>
    <t>2.5.4 Material auxiliar de carga, descarga y transporte</t>
  </si>
  <si>
    <t>2.5.5 Otro material auxiliar</t>
  </si>
  <si>
    <t>2.6 Material flotante</t>
  </si>
  <si>
    <t>2.6.1 Dragas</t>
  </si>
  <si>
    <t>2.6.2 Remolcadores</t>
  </si>
  <si>
    <t>2.6.4 Grúas Flotantes</t>
  </si>
  <si>
    <t>2.6.5 Otros medios flotantes auxiliares de servicio</t>
  </si>
  <si>
    <t>2.7 Accesos terrestres y comunicaciones</t>
  </si>
  <si>
    <t>2.7.1 Accesos terrestres y comunicaciones interiores</t>
  </si>
  <si>
    <t>2.7.3 Plano de accesos terrestres</t>
  </si>
  <si>
    <t>4 Estadísticas de tráfico</t>
  </si>
  <si>
    <t>4.1 Tráficos de pasaje</t>
  </si>
  <si>
    <t>4.1.1 Pasajeros</t>
  </si>
  <si>
    <t>4.1.1.1 Pasajeros, número</t>
  </si>
  <si>
    <t>4.2 Buques</t>
  </si>
  <si>
    <t>4.2.1 Buques mercantes</t>
  </si>
  <si>
    <t>4.2.1.1 Distribución por tonelaje</t>
  </si>
  <si>
    <t>4.2.1.2 Distribución por bandera</t>
  </si>
  <si>
    <t>4.2.1.3 Distribución por tipo de buques</t>
  </si>
  <si>
    <t>4.2.6 Otras embarcaciones</t>
  </si>
  <si>
    <t>4.3 Mercancías</t>
  </si>
  <si>
    <t>4.3.1 Movidas por muelles y atraques del Servicio</t>
  </si>
  <si>
    <t>4.3.2 Movidas por muelles y atraques de particulares</t>
  </si>
  <si>
    <t>4.3.3 Embarcadas y desembarcadas en el año</t>
  </si>
  <si>
    <t>4.3.6 Tráfico roll-on/roll-off</t>
  </si>
  <si>
    <t>4.3.6.1 Resumen del tráfico roll-on/roll-off</t>
  </si>
  <si>
    <t>4.3.6.2 Unidades de transporte intermodal (UTI) roll-on/roll-off</t>
  </si>
  <si>
    <t>4.3.6.3 Unidades de vehículos en régimen de mercancía</t>
  </si>
  <si>
    <t>4.3.7 Clasificación de mercancías</t>
  </si>
  <si>
    <t>4.3.7.1 Clasificación según su naturaleza</t>
  </si>
  <si>
    <t>4.3.7.2 (A) Clasificación según su naturaleza y presentación</t>
  </si>
  <si>
    <t>4.3.7.3 Clasificación de mercancías en tránsito según su naturaleza</t>
  </si>
  <si>
    <t>4.4 Tráfico interior, toneladas</t>
  </si>
  <si>
    <t>4.5 Avituallamientos</t>
  </si>
  <si>
    <t>4.6 Pesca capturada</t>
  </si>
  <si>
    <t>4.7 Tráfico de contenedores</t>
  </si>
  <si>
    <t>4.7.1 Contenedores de 20 pies</t>
  </si>
  <si>
    <t>4.7.2 Contenedores mayores de 20 pies</t>
  </si>
  <si>
    <t>4.7.3 Total contenedores de 20 pies o mayores</t>
  </si>
  <si>
    <t>4.7.4 Contenedores de 20 pies o mayores en tránsito</t>
  </si>
  <si>
    <t>4.7.5 Total contenedores equivalentes a 20 pies (TEUS)</t>
  </si>
  <si>
    <t>4.7.6 Contenedores equivalentes a 20 pies (TEUS) en tránsito</t>
  </si>
  <si>
    <t>4.8 Resumen general del tráfico marítimo</t>
  </si>
  <si>
    <t>4.8.1 Cuadro general n.º 1</t>
  </si>
  <si>
    <t>4.8.3 Cuadro general n.º 3</t>
  </si>
  <si>
    <t>4.9 Tráfico terrestre</t>
  </si>
  <si>
    <t>5 Utilización del puerto</t>
  </si>
  <si>
    <t>5.2 Dársenas</t>
  </si>
  <si>
    <t>5.3 Amarres de punta</t>
  </si>
  <si>
    <t>5.4 Atraques</t>
  </si>
  <si>
    <t>5.5 Ocupación de superficie</t>
  </si>
  <si>
    <t>5.6 Medios mecánicos de tierra</t>
  </si>
  <si>
    <t>5.6.1 Grúas</t>
  </si>
  <si>
    <t>5.6.2 Instalaciones especiales (grúas móviles)</t>
  </si>
  <si>
    <t>5.7 Carretillas</t>
  </si>
  <si>
    <t>5.8 Cintas transportadoras</t>
  </si>
  <si>
    <t>5.9 Palas cargadoras</t>
  </si>
  <si>
    <t>5.10 Tracción de maniobras</t>
  </si>
  <si>
    <t>5.11 Vagones</t>
  </si>
  <si>
    <t>5.12 Camiones</t>
  </si>
  <si>
    <t>5.13 Básculas</t>
  </si>
  <si>
    <t>5.14 Grúas flotantes</t>
  </si>
  <si>
    <t>5.15 Remolcadores</t>
  </si>
  <si>
    <t>5.16 Varaderos</t>
  </si>
  <si>
    <t>6 Obras</t>
  </si>
  <si>
    <t>Tráfico de mercancías</t>
  </si>
  <si>
    <t>CONCEPTO</t>
  </si>
  <si>
    <t xml:space="preserve">      TOTAL</t>
  </si>
  <si>
    <t>PESCA</t>
  </si>
  <si>
    <t xml:space="preserve">   TOTAL TRÁFICO PORTUARIO</t>
  </si>
  <si>
    <t>Descarga de mercancías</t>
  </si>
  <si>
    <t>PETRÓLEO CRUDO</t>
  </si>
  <si>
    <t>RESTO PRODUCTOS PETROLÍFEROS</t>
  </si>
  <si>
    <t>GAS NATURAL</t>
  </si>
  <si>
    <t>RESTO GRANELES LÍQUIDOS</t>
  </si>
  <si>
    <t>Graneles sólidos</t>
  </si>
  <si>
    <t>CONVENCIONAL</t>
  </si>
  <si>
    <t>EN CONTENEDORES</t>
  </si>
  <si>
    <t>Buques</t>
  </si>
  <si>
    <t xml:space="preserve">N.º de buques </t>
  </si>
  <si>
    <t>Carga</t>
  </si>
  <si>
    <t>Descarga</t>
  </si>
  <si>
    <t>Carga de mercancías</t>
  </si>
  <si>
    <t>DIMENSIÓN INSTITUCIONAL</t>
  </si>
  <si>
    <t>DIMENSIÓN ECONÓMICA</t>
  </si>
  <si>
    <t>DIMENSIÓN SOCIAL</t>
  </si>
  <si>
    <t>DIMENSIÓN AMBIENTAL</t>
  </si>
  <si>
    <t>Avituallamiento</t>
  </si>
  <si>
    <t>FRESCA</t>
  </si>
  <si>
    <t xml:space="preserve"> CONGELADA</t>
  </si>
  <si>
    <t>COMBUSTIBLE</t>
  </si>
  <si>
    <t>LÍNEA REGULAR</t>
  </si>
  <si>
    <t>CRUCERO</t>
  </si>
  <si>
    <t xml:space="preserve"> ENTRADAS-SALIDAS NACIONAL </t>
  </si>
  <si>
    <t xml:space="preserve"> IMPORT-EXPORT EXTERIOR </t>
  </si>
  <si>
    <t>CEREALES</t>
  </si>
  <si>
    <t>CONCENTRADOS</t>
  </si>
  <si>
    <t>FOSFATOS</t>
  </si>
  <si>
    <t>MINERAL DE HIERRO</t>
  </si>
  <si>
    <t>4.2.1.1    Distribución por tonelaje</t>
  </si>
  <si>
    <t>4.3.4 Total mercancías por países de carga y descarga</t>
  </si>
  <si>
    <t>4.3.6.2 Unidades de transporte intermodal (UTI) roll-on</t>
  </si>
  <si>
    <t>4.3.7.2 (B) Clasificación según su naturaleza y presentación (continuación)</t>
  </si>
  <si>
    <t>4.3.7.4 (A) Clasificación de las mercancías en tránsito según su naturaleza y presentación</t>
  </si>
  <si>
    <t>5.1 Utilización de muelles</t>
  </si>
  <si>
    <t>7 Líneas marítimas regulares</t>
  </si>
  <si>
    <t>2.1.5.1. Canal de entrada</t>
  </si>
  <si>
    <t>2.1.5.2. Boca de entrada</t>
  </si>
  <si>
    <t>2.1.5.3 Utilización de remolcadores de entrada y salida</t>
  </si>
  <si>
    <t>2.1.5.4 Mayor buque entrado en el último año</t>
  </si>
  <si>
    <t>2.2.3 Almacenes frigoríficos y fábricas de hielo</t>
  </si>
  <si>
    <t>2 Características técnicas del Puerto</t>
  </si>
  <si>
    <t>2.1 Condiciones Generales</t>
  </si>
  <si>
    <t xml:space="preserve">2.1.2 Régimen de vientos </t>
  </si>
  <si>
    <t xml:space="preserve">2.1.5 Entrada </t>
  </si>
  <si>
    <t xml:space="preserve">2.1.5.1 Canal de entrada </t>
  </si>
  <si>
    <t xml:space="preserve">2.1.5.2 Boca de entrada </t>
  </si>
  <si>
    <t>2.1.5.4  Mayor buque entrado en el último año</t>
  </si>
  <si>
    <t>2.2.2 Superficie terrestre y áreas de depósito (m²)</t>
  </si>
  <si>
    <t>2.2.5 Instalaciones pesqueras</t>
  </si>
  <si>
    <t xml:space="preserve">2.5.4 Material auxiliar de carga, descarga y transporte </t>
  </si>
  <si>
    <t xml:space="preserve"> 2.5.5 Otro material auxiliar</t>
  </si>
  <si>
    <t>4.1.2  Vehículos en régimen de pasaje. Número de unidades</t>
  </si>
  <si>
    <t>4.2.1.2  Distribución por bandera</t>
  </si>
  <si>
    <t>4.2.1.3  Distribución por tipo de buques</t>
  </si>
  <si>
    <t>4.2.6  Otras embarcaciones</t>
  </si>
  <si>
    <t xml:space="preserve">Avda. Hispanoamérica y </t>
  </si>
  <si>
    <t>Calle Sanlúcar de Barrameda</t>
  </si>
  <si>
    <t>Avenida de Hispanoamérica</t>
  </si>
  <si>
    <t>Avda. Fco. Montenegro</t>
  </si>
  <si>
    <t xml:space="preserve">N.º de gradas </t>
  </si>
  <si>
    <t>I_03 Estructura del Consejo de Administración</t>
  </si>
  <si>
    <t>I_04 Sistema de gestión y apoyo</t>
  </si>
  <si>
    <t>I_06 Comités técnicos sectoriales de apoyo al Consejo de Administración</t>
  </si>
  <si>
    <t>I_08 Infraestructuras en ejecución o proyecto y fines a los que sirve</t>
  </si>
  <si>
    <t>I_09 Iniciativas de promoción industrial y logística</t>
  </si>
  <si>
    <t>I_10 Evolución de los tráficos</t>
  </si>
  <si>
    <t>I_12 Cifra de negocio facturada a los cinco principales clientes</t>
  </si>
  <si>
    <t>I_13 Principales sectores en el desarrollo económico que se apoyan en el puerto para su desarrollo</t>
  </si>
  <si>
    <t>I_16 Superficie terrestre real, de uso comercial</t>
  </si>
  <si>
    <t>I_17 Porcentaje de toneladas movidas en terminales marítimas de mercancías concesionales o autorizadas</t>
  </si>
  <si>
    <t>I_20 Empresas acogidas a bonificación para incentivar mejoras en la calidad del servicio</t>
  </si>
  <si>
    <t>I_21 Iniciativas para recibir o gestionar quejas o sugerencias</t>
  </si>
  <si>
    <t>I_22 Accesos viarios y ferroviarios actuales y actuaciones previstas e impulso a la intermodalidad puerto-ferrocarril</t>
  </si>
  <si>
    <t>I_24 Evolución del transporte por ferrocarril y carretera y de operativa por rodadura</t>
  </si>
  <si>
    <t>I_25 Grupos de interés</t>
  </si>
  <si>
    <t>I_26 Comunicación con grupos de interés</t>
  </si>
  <si>
    <t>I_27 Principales inquietudes o preocupaciones de los grupos de interés</t>
  </si>
  <si>
    <t>I_28 Proyectos de coordinación y colaboración con otras administraciones</t>
  </si>
  <si>
    <t>I_30 Iniciativas de promoción comercial</t>
  </si>
  <si>
    <t>I_01 Funciones y formas jurídicas</t>
  </si>
  <si>
    <r>
      <t xml:space="preserve">I_11 </t>
    </r>
    <r>
      <rPr>
        <i/>
        <sz val="10"/>
        <rFont val="Arial"/>
        <family val="2"/>
      </rPr>
      <t>Hinterland y foreland</t>
    </r>
    <r>
      <rPr>
        <sz val="10"/>
        <rFont val="Arial"/>
        <family val="2"/>
      </rPr>
      <t>. Principales orígenes y destinos de las mercancías</t>
    </r>
  </si>
  <si>
    <t>I_18 Mecanismos de información dispuestos por la Autoridad Portuaria garantes de transparencia en el conocimiento de las condiciones para operadores que deseen prestar servicios en el puerto u otra concesión</t>
  </si>
  <si>
    <t>I_23 Impulso al tráfico atendido mediante carga y descarga por rodadura</t>
  </si>
  <si>
    <t>I_29 Asociaciones de carácter técnico o empresarial a las que pertenecen la Autoridad Portuaria de Huelva</t>
  </si>
  <si>
    <t>I_32 Proyectos de comunicación y prestación de servicios por internet u otras vías telemáticas</t>
  </si>
  <si>
    <t>I_34 Fundaciones e iniciativas socioculturales apoyadas por la Autoridad Portuaria de Huelva</t>
  </si>
  <si>
    <t>I_35 Proyectos destinados a la mejora de la interfase Puerto-Ciudad</t>
  </si>
  <si>
    <t xml:space="preserve">I_36 Recursos económicos empleados en protección y seguridad </t>
  </si>
  <si>
    <t>I_37 Recursos económicos empleados en materia medioambiental</t>
  </si>
  <si>
    <t>E_01 Rentabilidad sobre activos</t>
  </si>
  <si>
    <t>E_02 Evolución de EBITDA</t>
  </si>
  <si>
    <t>E_03 Servicio de la deuda</t>
  </si>
  <si>
    <t>E_04 Activo sin actividad</t>
  </si>
  <si>
    <t>E_05 Evolución en los gastos e ingresos de explotación</t>
  </si>
  <si>
    <t>E_06 Evolución de la inversión pública</t>
  </si>
  <si>
    <t>E_07 Evolución de la inversión ajena</t>
  </si>
  <si>
    <t>E_08 Evaluación de la renovación de activos</t>
  </si>
  <si>
    <t>E_09 Evolución de los ingresos por tasas de ocupación y actividad</t>
  </si>
  <si>
    <t>E_10 Evolución de las toneladas movidas por metros cuadrados de  superficie de uso comercial</t>
  </si>
  <si>
    <t>E_11 Evolución de las toneladas movidas por metro lineal de muelle en activo</t>
  </si>
  <si>
    <t>E_12 Evolución del importe neto de la cifra de negocio por empleado</t>
  </si>
  <si>
    <t>E_13 Evolución de EBITDA por empleado</t>
  </si>
  <si>
    <t>S_02 Porcentaje de trabajadores eventuales sobre el total de fijos</t>
  </si>
  <si>
    <t>S_03 Distribución de plantilla por áreas de actividad</t>
  </si>
  <si>
    <t>S_04 Porcentaje de empleados cubiertos por Convenios Colectivos</t>
  </si>
  <si>
    <t>S_05 Mecanismos de representación de los trabajadores de comunicación con la dirección</t>
  </si>
  <si>
    <t>S_06 Mecanismos de participación técnica de los trabajadores en la mejora de los procesos productivos</t>
  </si>
  <si>
    <t>S_01 Número total de trabajadores</t>
  </si>
  <si>
    <t>S_07 Porcentaje de trabajadores que siguen programas de formación</t>
  </si>
  <si>
    <t>S_08 Promedio de horas de formación por trabajador</t>
  </si>
  <si>
    <t>S_09 Número de programas formativos en curso en relación con el sistema de gestión por competencias</t>
  </si>
  <si>
    <t>S_10 Porcentaje de mujeres sobre el total de trabajadores</t>
  </si>
  <si>
    <t>S_11 Porcentaje de mujeres no adscritas a convenio</t>
  </si>
  <si>
    <t>S_12 Porcentaje de trabajadores fijos de más de 50 años</t>
  </si>
  <si>
    <t>S_13 Porcentaje de trabajadores fijos de menos de 30 años</t>
  </si>
  <si>
    <t>S_14 Evolución del índice de frecuencia anual de accidentes</t>
  </si>
  <si>
    <t>S_15 Evolución del índice de gravedad anual de accidentes</t>
  </si>
  <si>
    <t>S_16 Evolución del índice de absentismo anual</t>
  </si>
  <si>
    <t>S_17 Esfuerzo en formación en materia de prevención de riesgos laborales</t>
  </si>
  <si>
    <t>S_18 Ejercicios y simulaciones en materia de seguridad y protección</t>
  </si>
  <si>
    <t>S_20 Exigencia de medidas preventivas y de seguridad</t>
  </si>
  <si>
    <t>S_21 Mecanismos de coordinación de actividades empresariales</t>
  </si>
  <si>
    <t>S_23 Acciones formativas de seguridad y protección para la comunidad portuaria</t>
  </si>
  <si>
    <t>A_01 Sistema de gestión ambiental ISO 14001:2004</t>
  </si>
  <si>
    <t>A_02 Recursos económicos totales en monitorización y caracterización medioambiental</t>
  </si>
  <si>
    <t>A_04 Formación medioambiental</t>
  </si>
  <si>
    <t>A_05 Fuentes de emisión</t>
  </si>
  <si>
    <t>A_06 Quejas o denuncias por emisiones a la atmósfera</t>
  </si>
  <si>
    <t>A_07 Medidas adoptadas por la Autoridad Portuaria de Huelva para el control de emisiones</t>
  </si>
  <si>
    <t>A_08 Estaciones de control de la calidad del aire</t>
  </si>
  <si>
    <t>A_10 Fuentes de vertido</t>
  </si>
  <si>
    <t>A_11 Medidas adoptadas por la Autoridad Portuaria de Huelva para el control de vertidos</t>
  </si>
  <si>
    <t>A_13 Red de saneamiento y tratamiento de aguas residuales</t>
  </si>
  <si>
    <t>A_14 Tratamiento de aguas pluviales</t>
  </si>
  <si>
    <t>A_18 Fuentes de ruido</t>
  </si>
  <si>
    <t>A_19 Quejas o denuncias por ruido</t>
  </si>
  <si>
    <t>A_20 Mapas de ruido</t>
  </si>
  <si>
    <t>A_21 Medidas adoptadas por la Autoridad Portuaria de Huelva para el control de ruido</t>
  </si>
  <si>
    <t>A_22 Porcentaje de residuos generados por la Autoridad Portuaria que son segregados y valorizados</t>
  </si>
  <si>
    <t>A_23 Actividades o fuentes de generación de residuos dentro del puerto</t>
  </si>
  <si>
    <t>A_24 Medidas para la mejora de la gestión de residuos</t>
  </si>
  <si>
    <t>A_25 Gestión de material dragado</t>
  </si>
  <si>
    <t>A_26 Espacios naturales en el entorno del puerto de Huelva</t>
  </si>
  <si>
    <t>A_29 Uso del suelo</t>
  </si>
  <si>
    <t>A_30 Consumo de agua</t>
  </si>
  <si>
    <t>A_32 Consumo de energía eléctrica</t>
  </si>
  <si>
    <t>A_33 Consumo de combustible</t>
  </si>
  <si>
    <t>A_34 Condiciones ambientales en los Pliegos de Prescripciones Particulares de los servicios portuarios, en condiciones de otorgamiento y en títulos de concesión o autorización</t>
  </si>
  <si>
    <t>A_35 Sistemas de gestión ambiental en instalaciones portuarias</t>
  </si>
  <si>
    <t>I_02 Funciones y modos en que son elegidos los órganos de gobierno y gestión</t>
  </si>
  <si>
    <t>I_07 Características técnicas generales del puerto</t>
  </si>
  <si>
    <t>I_14 Servicios prestados por el puerto</t>
  </si>
  <si>
    <t>I_15 Número de empresas que operan en el puerto en régimen de concesión, autorización o licencia</t>
  </si>
  <si>
    <t>I_19 Iniciativas para mejorar la eficiencia y calidad del servicio</t>
  </si>
  <si>
    <t>I_31 Gastos destinados a la promoción comercial del puerto</t>
  </si>
  <si>
    <t>A_03 Gastos de limpieza de zonas comunes de tierra y agua</t>
  </si>
  <si>
    <t>13 m</t>
  </si>
  <si>
    <t>300 m</t>
  </si>
  <si>
    <t>A_12 Campañas de caracterización de la calidad del agua</t>
  </si>
  <si>
    <t>Asociación Nacional de Armadores de Buques Congeladores (ANAMAR)</t>
  </si>
  <si>
    <t>Subdelegación del Gobierno</t>
  </si>
  <si>
    <t>2.8 Breve descripción de instalaciones para tráficos específicos</t>
  </si>
  <si>
    <t>2.1.3 Régimen de temporales</t>
  </si>
  <si>
    <t>2.1.4 Nivel del mar</t>
  </si>
  <si>
    <t>2.1.6.1 Zona I</t>
  </si>
  <si>
    <t>2.1.6.2 Zona II</t>
  </si>
  <si>
    <t>2.6.3 Gánguiles, Gabarras y Barcazas</t>
  </si>
  <si>
    <t>2.7.2 Plano de comunicaciones internas/interiores</t>
  </si>
  <si>
    <t>3 Obras o actividades autorizadas a particulares</t>
  </si>
  <si>
    <t>4.1.1.2 Pasajeros en régimen de transporte, número.Puertos de embarque y desembarque</t>
  </si>
  <si>
    <t xml:space="preserve">4.3.7.4 (B) Clasificación de las mercancías en tránsito según su naturaleza y presentación </t>
  </si>
  <si>
    <t xml:space="preserve">4.3.7.2 (B) Clasificación según su naturaleza y presentación </t>
  </si>
  <si>
    <t>4.4 Tráfico interior</t>
  </si>
  <si>
    <t>4.7.7 Mercancías transportadas en contenedores clasificadas según su naturaleza</t>
  </si>
  <si>
    <t>4.8.2 Cuadro general n.º 2</t>
  </si>
  <si>
    <t>4.10 Gráficos y series históricas</t>
  </si>
  <si>
    <t>4.10.1</t>
  </si>
  <si>
    <t>4.10.2</t>
  </si>
  <si>
    <t>4.10.3</t>
  </si>
  <si>
    <t>4.10.4</t>
  </si>
  <si>
    <t>4.10.5</t>
  </si>
  <si>
    <t>4.10.6</t>
  </si>
  <si>
    <t>4.10.7</t>
  </si>
  <si>
    <t>4.10.8</t>
  </si>
  <si>
    <t>4.10.9</t>
  </si>
  <si>
    <t>4.10.10</t>
  </si>
  <si>
    <t>4.10.11</t>
  </si>
  <si>
    <t>4.10.12</t>
  </si>
  <si>
    <t>Evolución histórica del tráfico</t>
  </si>
  <si>
    <t>6.2</t>
  </si>
  <si>
    <t>Descripción de las obras más importantes</t>
  </si>
  <si>
    <t>9 Anexo de sostenibilidad</t>
  </si>
  <si>
    <t xml:space="preserve">6.1 </t>
  </si>
  <si>
    <t xml:space="preserve">Obras en ejecución o terminadas en el año </t>
  </si>
  <si>
    <t xml:space="preserve">2.1.1 Situación </t>
  </si>
  <si>
    <t>1 Estados financieros</t>
  </si>
  <si>
    <t xml:space="preserve">2.1.6.2 Zona II </t>
  </si>
  <si>
    <t>2.6  Material flotante</t>
  </si>
  <si>
    <t>2.6.3 Gángiles, Gabarras y Barcazas</t>
  </si>
  <si>
    <t>DENOMINACION DE LA VIA</t>
  </si>
  <si>
    <t>LONGITUD (m)</t>
  </si>
  <si>
    <t>ANCHURA (m)</t>
  </si>
  <si>
    <t>TIPO DE FIRME</t>
  </si>
  <si>
    <t>Zona norte</t>
  </si>
  <si>
    <t>Flexible con pavimento asfáltico</t>
  </si>
  <si>
    <t>Zona Interior</t>
  </si>
  <si>
    <t>Avda. R. Scdad. Colombina Onubense</t>
  </si>
  <si>
    <t>Avda. Sanlúcar de Barrameda</t>
  </si>
  <si>
    <t>Zona de la Punta del Sebo</t>
  </si>
  <si>
    <t>Avda. Francisco Montenegro</t>
  </si>
  <si>
    <t>Rígido con pavimento de hormigón</t>
  </si>
  <si>
    <t>Acceso al Monumento a Colón</t>
  </si>
  <si>
    <t>Puerto exterior</t>
  </si>
  <si>
    <t>Carretera posterior</t>
  </si>
  <si>
    <t>Rígido (tablero hormigón) con rodadura asfáltica</t>
  </si>
  <si>
    <t>Véase Plano General del Puerto de Huelva</t>
  </si>
  <si>
    <t>4.1.1.2  Pasajeros en régimen de transporte, número. Puertos de embarque y desembarque</t>
  </si>
  <si>
    <t>4.10.1 Tráfico de mercancías</t>
  </si>
  <si>
    <t xml:space="preserve">4.10.2 Carga de mercancías </t>
  </si>
  <si>
    <t>4.10.3 Descarga de mercancías</t>
  </si>
  <si>
    <t>4.10.4 Graneles líquidos</t>
  </si>
  <si>
    <t>4.10.5 Graneles sólidos</t>
  </si>
  <si>
    <t>4.10.6 Mercancía general</t>
  </si>
  <si>
    <t>4.10.7 Pesca</t>
  </si>
  <si>
    <t>4.10.8 Avituallamiento</t>
  </si>
  <si>
    <t>4.10.9 Pasajeros</t>
  </si>
  <si>
    <t>4.10.10 Contenedores</t>
  </si>
  <si>
    <t>4.10.11 Buques</t>
  </si>
  <si>
    <t>4.10.12 Evolución del tráfico</t>
  </si>
  <si>
    <t xml:space="preserve">1.1 Balance al cierre del ejercicio </t>
  </si>
  <si>
    <t>1.2 Cuadro de financiación correspondiente al ejercicio terminado</t>
  </si>
  <si>
    <t xml:space="preserve">1.3 Cuenta de Pérdidas y Ganancias correspondiente al ejercicio terminado </t>
  </si>
  <si>
    <t>1.4 Variación del capital circulante correspondiente al ejercicio terminado</t>
  </si>
  <si>
    <t>2.1.6 Superficies de flotación (Ha)</t>
  </si>
  <si>
    <t>Total Zona I</t>
  </si>
  <si>
    <t>Total Zona II</t>
  </si>
  <si>
    <t xml:space="preserve">Antepuerto </t>
  </si>
  <si>
    <r>
      <t>Superficie (m</t>
    </r>
    <r>
      <rPr>
        <b/>
        <vertAlign val="superscript"/>
        <sz val="10"/>
        <rFont val="Arial"/>
        <family val="2"/>
      </rPr>
      <t>2</t>
    </r>
    <r>
      <rPr>
        <b/>
        <sz val="10"/>
        <rFont val="Arial"/>
        <family val="2"/>
      </rPr>
      <t>)</t>
    </r>
  </si>
  <si>
    <t>Lonja de subastas</t>
  </si>
  <si>
    <t>De particulares</t>
  </si>
  <si>
    <t>Muelles comerciales</t>
  </si>
  <si>
    <t>Otros muelles</t>
  </si>
  <si>
    <t>Ritmo</t>
  </si>
  <si>
    <t>Año de construcción</t>
  </si>
  <si>
    <t>Cuatro atraques</t>
  </si>
  <si>
    <t xml:space="preserve">Atraque O: </t>
  </si>
  <si>
    <t>Cinco brazos de carga/descarga de combustibles líquidos</t>
  </si>
  <si>
    <t>2 Tm</t>
  </si>
  <si>
    <t>(en euros)</t>
  </si>
  <si>
    <t>1.1 Balance al cierre del ejercicio</t>
  </si>
  <si>
    <t xml:space="preserve">1.2 Cuadro de financiación correspondiente al ejercicio terminado </t>
  </si>
  <si>
    <t xml:space="preserve">1.4 Variación del capital circulante correspondiente al ejercicio terminado </t>
  </si>
  <si>
    <t>NO</t>
  </si>
  <si>
    <t>SO</t>
  </si>
  <si>
    <t>12 (Desplazamiento en carga 66.000 Tm)</t>
  </si>
  <si>
    <t>12,50 (Desplazamiento en carga 66.000 Tm)</t>
  </si>
  <si>
    <t>Avda. Hispanoamérica-Calle Sanlúcar de Barrameda</t>
  </si>
  <si>
    <t>Avda. Real Sociedad Colombina Onubense</t>
  </si>
  <si>
    <r>
      <t>Rebasable, construído con todo uno de cantera, mantos de escollera con cantos de hasta 9 Tm y bloques paralelepípedos de hormigón de hasta 4,5 m</t>
    </r>
    <r>
      <rPr>
        <vertAlign val="superscript"/>
        <sz val="10"/>
        <rFont val="Arial"/>
        <family val="2"/>
      </rPr>
      <t>3</t>
    </r>
  </si>
  <si>
    <t>Amarre Sur Boya Babor sur</t>
  </si>
  <si>
    <t>Amarre Sur Boya Estribor  sur</t>
  </si>
  <si>
    <t>Amarre Sur Boya Babor norte</t>
  </si>
  <si>
    <t>Amarre Sur Boya Estribor  norte</t>
  </si>
  <si>
    <t>Amarre Centro Boya Babor sur</t>
  </si>
  <si>
    <t>Amarre Centro Boya Estribor sur</t>
  </si>
  <si>
    <t>Amarre Centro Boya Babor norte</t>
  </si>
  <si>
    <t>Amarre Centro Boya Estribor norte</t>
  </si>
  <si>
    <t>Amarre Norte Boya Babor sur</t>
  </si>
  <si>
    <t>Amarre Norte Boya Estribor sur</t>
  </si>
  <si>
    <t>Amarre Norte Boya Babor norte</t>
  </si>
  <si>
    <t>Amarre Norte Boya Estribor norte</t>
  </si>
  <si>
    <t>Río Odiel, Cardinal oeste</t>
  </si>
  <si>
    <t>Boya sur</t>
  </si>
  <si>
    <t>Boya noeste</t>
  </si>
  <si>
    <t>Boya noroeste</t>
  </si>
  <si>
    <t>Pantalán de Atlantic Copper, S.L.U. norte</t>
  </si>
  <si>
    <t>Pantalán de Decal España sur</t>
  </si>
  <si>
    <t>N.º</t>
  </si>
  <si>
    <t>Eslora (m)</t>
  </si>
  <si>
    <t>Potencia (HP)</t>
  </si>
  <si>
    <t>Pantalán de Decal España norte</t>
  </si>
  <si>
    <t>Consignatario</t>
  </si>
  <si>
    <t>Ruta</t>
  </si>
  <si>
    <t>Frecuencia</t>
  </si>
  <si>
    <t>Consignaciones y Graneles del Suroeste, S.A.</t>
  </si>
  <si>
    <t>ad.dir@ership.com</t>
  </si>
  <si>
    <t>Vía Augusta, 2</t>
  </si>
  <si>
    <t>Tarragona</t>
  </si>
  <si>
    <t>huelva@tycsa.eu</t>
  </si>
  <si>
    <t>Carrer de l'Atlantic, 112-120 (ZAL)</t>
  </si>
  <si>
    <t>Avda. Italia, 13, 2.º</t>
  </si>
  <si>
    <t>Polígono Nuevo Puerto s/n. Apartado de Correos 552</t>
  </si>
  <si>
    <t>Asociaciones</t>
  </si>
  <si>
    <t>Practicaje</t>
  </si>
  <si>
    <t>Remolque</t>
  </si>
  <si>
    <t>sermasa.alg@sermasa.net</t>
  </si>
  <si>
    <t>Transporte</t>
  </si>
  <si>
    <t>Transportes Onuba</t>
  </si>
  <si>
    <t>959 363 850</t>
  </si>
  <si>
    <t>Inspecciones y Certificaciones</t>
  </si>
  <si>
    <t>Catamarán "Punta del Sebo" (SERODIEL)</t>
  </si>
  <si>
    <t>compras@algry.com</t>
  </si>
  <si>
    <t>C/ Doctor Domínguez Pérez, Nº 2 Urb. El Sebadal</t>
  </si>
  <si>
    <t>Paseo de las Delicias 1</t>
  </si>
  <si>
    <t>Industria</t>
  </si>
  <si>
    <t>Agentes de Aduanas</t>
  </si>
  <si>
    <t>Empresas Estibadoras</t>
  </si>
  <si>
    <t>Corrales (Aljaraque), Huelva</t>
  </si>
  <si>
    <t>afernandezsamaniego@gmail.com</t>
  </si>
  <si>
    <t>Muelle de Levante, Local 15</t>
  </si>
  <si>
    <t>Polígono Industrial Nuevo Puerto, parcela 44</t>
  </si>
  <si>
    <t>Pesquería- Lonja</t>
  </si>
  <si>
    <t>Pasaje</t>
  </si>
  <si>
    <t>Fitosanitario</t>
  </si>
  <si>
    <t>Bomberos de Huelva</t>
  </si>
  <si>
    <t>959 017 112</t>
  </si>
  <si>
    <t>Servicios Oficiales</t>
  </si>
  <si>
    <t>Dependencias de Sanidad Exterior y Sanidad Animal</t>
  </si>
  <si>
    <t>Servicio SOIVRE</t>
  </si>
  <si>
    <t>959 541 477</t>
  </si>
  <si>
    <t>huelva.dp@comercio.mineco.es</t>
  </si>
  <si>
    <t>bomberos.oficina@huelva.es</t>
  </si>
  <si>
    <t>Avda. del Enlace, s/n. Polígono Pesquero Norte</t>
  </si>
  <si>
    <t xml:space="preserve">959 369 810 </t>
  </si>
  <si>
    <t>info@ence.es</t>
  </si>
  <si>
    <t>959 257 828 / 959 210 630</t>
  </si>
  <si>
    <t>Apartado de Correos 202</t>
  </si>
  <si>
    <t>Apartado de Correos 10</t>
  </si>
  <si>
    <t>Apartado de Correos 145</t>
  </si>
  <si>
    <t>Carretera Dique Juan Carlos I. Apartado de Correos 79</t>
  </si>
  <si>
    <t>Apartado de Correos 407</t>
  </si>
  <si>
    <t>Apartado de Correos 284</t>
  </si>
  <si>
    <t>C/ Isaac Albéniz, s/n</t>
  </si>
  <si>
    <t>Apartado Correos 208</t>
  </si>
  <si>
    <t>Polígono Industrial Puerto Nuevo. Apartado de Correos 159</t>
  </si>
  <si>
    <t>Apartado de Correos 291</t>
  </si>
  <si>
    <t>Carretera de Majadahonda 50 C.C. El Palacio Oficina 0</t>
  </si>
  <si>
    <t>959 249112</t>
  </si>
  <si>
    <t>Avda. Francisco Montenegro, 1.ª Transversal s/n</t>
  </si>
  <si>
    <t>8 Directorio de empresas</t>
  </si>
  <si>
    <t>8.3 Otras empresas</t>
  </si>
  <si>
    <t>8.2 Empresas de Servicios Portuarios</t>
  </si>
  <si>
    <t>8.1 Asociaciones y Servicios Oficiales</t>
  </si>
  <si>
    <t>Polígono Los Bermejales. Parcela 8</t>
  </si>
  <si>
    <t>959 363 849</t>
  </si>
  <si>
    <t>Boadilla del Monte (Madrid)</t>
  </si>
  <si>
    <t>8 Directorio de Empresas</t>
  </si>
  <si>
    <t>8.3 Otras Empresas</t>
  </si>
  <si>
    <t>Terminal Impala</t>
  </si>
  <si>
    <t xml:space="preserve">550* </t>
  </si>
  <si>
    <t xml:space="preserve">(*) Longitud total del muelle </t>
  </si>
  <si>
    <t>CABOTAJE</t>
  </si>
  <si>
    <t>EXTERIOR</t>
  </si>
  <si>
    <t>EN RÉGIMEN DE TRANSPORTE</t>
  </si>
  <si>
    <t>Embarcados</t>
  </si>
  <si>
    <t>Desembarcados</t>
  </si>
  <si>
    <t>En tránsito</t>
  </si>
  <si>
    <t>DE CRUCERO</t>
  </si>
  <si>
    <t>Inicio de línea</t>
  </si>
  <si>
    <t>Fin de línea</t>
  </si>
  <si>
    <r>
      <t>PUERTO DE EMBARQUE O DESEMBARQUE</t>
    </r>
    <r>
      <rPr>
        <b/>
        <sz val="9"/>
        <color theme="1"/>
        <rFont val="Calibri"/>
        <family val="2"/>
        <scheme val="minor"/>
      </rPr>
      <t xml:space="preserve"> </t>
    </r>
  </si>
  <si>
    <t>ARRECIFE DE LANZAROTE</t>
  </si>
  <si>
    <t>LAS PALMAS</t>
  </si>
  <si>
    <t>SANTA CRUZ DE TENERIFE</t>
  </si>
  <si>
    <t>MOTOCICLETAS</t>
  </si>
  <si>
    <t>COCHES</t>
  </si>
  <si>
    <t>FURGONETAS</t>
  </si>
  <si>
    <t>AUTOBUSES</t>
  </si>
  <si>
    <t>Hasta 3.000 GTs</t>
  </si>
  <si>
    <t>De 3.001 a 5.000 GTs</t>
  </si>
  <si>
    <t>De 5.001 a 10.000 GTs</t>
  </si>
  <si>
    <t>De 10.001 a 25.000 GTs</t>
  </si>
  <si>
    <t>De 25.001 a 50.000 GTs</t>
  </si>
  <si>
    <t>Más de 50.000 GTs</t>
  </si>
  <si>
    <t>ESPAÑOLES</t>
  </si>
  <si>
    <t>G.T.</t>
  </si>
  <si>
    <t>EXTRANJEROS</t>
  </si>
  <si>
    <t xml:space="preserve">Número </t>
  </si>
  <si>
    <t>Porcentaje sobre el total %</t>
  </si>
  <si>
    <r>
      <t>Número</t>
    </r>
    <r>
      <rPr>
        <b/>
        <sz val="9"/>
        <color theme="1"/>
        <rFont val="Calibri"/>
        <family val="2"/>
        <scheme val="minor"/>
      </rPr>
      <t xml:space="preserve"> </t>
    </r>
  </si>
  <si>
    <r>
      <t>G.T.</t>
    </r>
    <r>
      <rPr>
        <b/>
        <sz val="9"/>
        <color theme="1"/>
        <rFont val="Calibri"/>
        <family val="2"/>
        <scheme val="minor"/>
      </rPr>
      <t xml:space="preserve"> </t>
    </r>
  </si>
  <si>
    <r>
      <t>BANDERAS</t>
    </r>
    <r>
      <rPr>
        <b/>
        <sz val="9"/>
        <color theme="1"/>
        <rFont val="Calibri"/>
        <family val="2"/>
        <scheme val="minor"/>
      </rPr>
      <t xml:space="preserve"> </t>
    </r>
  </si>
  <si>
    <t>Nº DE BUQUES</t>
  </si>
  <si>
    <t>ALEMANIA</t>
  </si>
  <si>
    <t>ANTIGUA Y BARBUDA</t>
  </si>
  <si>
    <t>ARGELIA</t>
  </si>
  <si>
    <t>BAHAMAS</t>
  </si>
  <si>
    <t>BARBADOS</t>
  </si>
  <si>
    <t>BELGICA</t>
  </si>
  <si>
    <t>BELICE</t>
  </si>
  <si>
    <t>BERMUDAS</t>
  </si>
  <si>
    <t>CHINA</t>
  </si>
  <si>
    <t>CHIPRE</t>
  </si>
  <si>
    <t>DINAMARCA</t>
  </si>
  <si>
    <t>ESPAÑA</t>
  </si>
  <si>
    <t>FILIPINAS</t>
  </si>
  <si>
    <t>GIBRALTAR</t>
  </si>
  <si>
    <t>GRECIA</t>
  </si>
  <si>
    <t>HONG-KONG</t>
  </si>
  <si>
    <t>IRLANDA</t>
  </si>
  <si>
    <t>ISLA COOK</t>
  </si>
  <si>
    <t>ISLA DE MAN</t>
  </si>
  <si>
    <t>ISLAS CAIMAN</t>
  </si>
  <si>
    <t>ISLAS MARSHALL</t>
  </si>
  <si>
    <t>ITALIA</t>
  </si>
  <si>
    <t>LIBERIA</t>
  </si>
  <si>
    <t>MALTA</t>
  </si>
  <si>
    <t>MARRUECOS</t>
  </si>
  <si>
    <t>NORUEGA</t>
  </si>
  <si>
    <t>PAISES BAJOS</t>
  </si>
  <si>
    <t>PANAMA</t>
  </si>
  <si>
    <t>PORTUGAL</t>
  </si>
  <si>
    <t>REINO UNIDO</t>
  </si>
  <si>
    <t>RUSIA</t>
  </si>
  <si>
    <t>SINGAPUR</t>
  </si>
  <si>
    <t>SUIZA</t>
  </si>
  <si>
    <t>TAILANDIA</t>
  </si>
  <si>
    <t>TURQUIA</t>
  </si>
  <si>
    <t>CARGA GENERAL</t>
  </si>
  <si>
    <t>PORTACONTENEDORES</t>
  </si>
  <si>
    <t>OTROS BUQUES MERCANTES</t>
  </si>
  <si>
    <r>
      <t>Tipo</t>
    </r>
    <r>
      <rPr>
        <b/>
        <sz val="9"/>
        <color theme="1"/>
        <rFont val="Calibri"/>
        <family val="2"/>
        <scheme val="minor"/>
      </rPr>
      <t xml:space="preserve"> </t>
    </r>
  </si>
  <si>
    <t>NÚMERO</t>
  </si>
  <si>
    <t>Dragas</t>
  </si>
  <si>
    <t>Otros buques y embarcacio</t>
  </si>
  <si>
    <t>Remolcadores / empujadore</t>
  </si>
  <si>
    <r>
      <t>Mercancías</t>
    </r>
    <r>
      <rPr>
        <b/>
        <sz val="9"/>
        <color theme="1"/>
        <rFont val="Calibri"/>
        <family val="2"/>
        <scheme val="minor"/>
      </rPr>
      <t xml:space="preserve"> </t>
    </r>
  </si>
  <si>
    <t>Graneles Líquidos</t>
  </si>
  <si>
    <t>Graneles Sólidos</t>
  </si>
  <si>
    <t>Mercancía General</t>
  </si>
  <si>
    <r>
      <t>PAÍS</t>
    </r>
    <r>
      <rPr>
        <b/>
        <sz val="9"/>
        <color theme="1"/>
        <rFont val="Calibri"/>
        <family val="2"/>
        <scheme val="minor"/>
      </rPr>
      <t xml:space="preserve"> </t>
    </r>
  </si>
  <si>
    <t>CROACIA</t>
  </si>
  <si>
    <t>FRANCIA</t>
  </si>
  <si>
    <t>LIBANO</t>
  </si>
  <si>
    <t>MAURITANIA</t>
  </si>
  <si>
    <t>En contenedores</t>
  </si>
  <si>
    <t>En otros medios</t>
  </si>
  <si>
    <r>
      <t>TIPO</t>
    </r>
    <r>
      <rPr>
        <b/>
        <sz val="9"/>
        <color theme="1"/>
        <rFont val="Calibri"/>
        <family val="2"/>
        <scheme val="minor"/>
      </rPr>
      <t xml:space="preserve"> </t>
    </r>
  </si>
  <si>
    <r>
      <t>MERCANCÍAS</t>
    </r>
    <r>
      <rPr>
        <b/>
        <sz val="9"/>
        <color theme="1"/>
        <rFont val="Calibri"/>
        <family val="2"/>
        <scheme val="minor"/>
      </rPr>
      <t xml:space="preserve"> </t>
    </r>
  </si>
  <si>
    <t>1-ENERGETICO</t>
  </si>
  <si>
    <t>01-PETROLEO CRUDO</t>
  </si>
  <si>
    <t>02-FUELOIL</t>
  </si>
  <si>
    <t>03-GASOIL</t>
  </si>
  <si>
    <t>04-GASOLINA</t>
  </si>
  <si>
    <t>06-OTROS PRODUCTOS PETROLIFEROS</t>
  </si>
  <si>
    <t>07-GASES ENERGETICOS DEL PETROLEO</t>
  </si>
  <si>
    <t>12-CARBONES Y COQUE DE PETROLEO</t>
  </si>
  <si>
    <t>35-GAS NATURAL</t>
  </si>
  <si>
    <t>51-BIOCOMBUSTIBLES</t>
  </si>
  <si>
    <t>2-SIDEROMETALURGICO</t>
  </si>
  <si>
    <t>10-OTROS MINERALES Y RESIDUOS METALICOS</t>
  </si>
  <si>
    <t>11-CHATARRAS DE HIERRO</t>
  </si>
  <si>
    <t>13-PRODUCTOS SIDERURGICOS</t>
  </si>
  <si>
    <t>36-OTROS PRODUCTOS METALURGICOS</t>
  </si>
  <si>
    <t>3-MINERALES NO METALICOS</t>
  </si>
  <si>
    <t>25-SAL COMUN</t>
  </si>
  <si>
    <t>52-OTROS MINERALES NO METALICOS</t>
  </si>
  <si>
    <t>4-ABONOS</t>
  </si>
  <si>
    <t>14-FOSFATOS</t>
  </si>
  <si>
    <t>15-POTASAS</t>
  </si>
  <si>
    <t>16-ABONOS NATURALES Y ARTIFICIALES</t>
  </si>
  <si>
    <t>5-PRODUCTOS QUIMICOS</t>
  </si>
  <si>
    <t>17-PRODUCTOS QUIMICOS</t>
  </si>
  <si>
    <t>6-MATERIALES DE CONSTRUCCION</t>
  </si>
  <si>
    <t>05-ASFALTO</t>
  </si>
  <si>
    <t>18-CEMENTO Y CLINKER</t>
  </si>
  <si>
    <t>20-MATERIALES DE CONSTRUCCION ELABORADOS</t>
  </si>
  <si>
    <t>7-AGROGANADERO Y ALIMENTARIO</t>
  </si>
  <si>
    <t>21-CEREALES Y SU HARINA</t>
  </si>
  <si>
    <t>22-HABAS DE SOJA</t>
  </si>
  <si>
    <t>23-FRUTAS, HORTALIZAS Y LEGUMBRES</t>
  </si>
  <si>
    <t>24-VINOS, BEBIDA, ALCOHOLES Y DERIVADOS</t>
  </si>
  <si>
    <t>27-CONSERVAS</t>
  </si>
  <si>
    <t>28-TABACO, CACAO, CAFE Y ESPECIAS</t>
  </si>
  <si>
    <t>29-ACEITES Y GRASAS</t>
  </si>
  <si>
    <t>30-OTROS PRODUCTOS ALIMENTICIOS</t>
  </si>
  <si>
    <t>33-PESCADOS CONGELADOS Y REFRIGERADOS</t>
  </si>
  <si>
    <t>37-PIENSO Y FORRAJES</t>
  </si>
  <si>
    <t>8-OTRAS MERCANCIAS</t>
  </si>
  <si>
    <t>19-MADERAS Y CORCHO</t>
  </si>
  <si>
    <t>26-PAPEL Y PASTA</t>
  </si>
  <si>
    <t>31-APARATOS, HERRAMIENTAS Y REPUESTOS</t>
  </si>
  <si>
    <t>34-RESTO DE MERCANCIAS</t>
  </si>
  <si>
    <t>9-VEHICULOS Y ELEMENTOS DE TRANSPORTE</t>
  </si>
  <si>
    <t>38-TARA DE EQUIPAMIENTO (RO-RO)</t>
  </si>
  <si>
    <t>39-TARA DE CONTENEDORES</t>
  </si>
  <si>
    <t>Mercancía General Contenedores</t>
  </si>
  <si>
    <r>
      <t>MERCANCÍAS</t>
    </r>
    <r>
      <rPr>
        <b/>
        <sz val="8"/>
        <color theme="1"/>
        <rFont val="Calibri"/>
        <family val="2"/>
        <scheme val="minor"/>
      </rPr>
      <t xml:space="preserve"> </t>
    </r>
  </si>
  <si>
    <t>Mercancía General Convencional</t>
  </si>
  <si>
    <t>Total Mercancía General</t>
  </si>
  <si>
    <r>
      <t>CONCEPTOS</t>
    </r>
    <r>
      <rPr>
        <b/>
        <sz val="9"/>
        <color theme="1"/>
        <rFont val="Calibri"/>
        <family val="2"/>
        <scheme val="minor"/>
      </rPr>
      <t xml:space="preserve"> </t>
    </r>
  </si>
  <si>
    <t>TONELADAS</t>
  </si>
  <si>
    <t>Combustible</t>
  </si>
  <si>
    <t>Hielo</t>
  </si>
  <si>
    <r>
      <t>TIPOS</t>
    </r>
    <r>
      <rPr>
        <b/>
        <sz val="9"/>
        <color theme="1"/>
        <rFont val="Calibri"/>
        <family val="2"/>
        <scheme val="minor"/>
      </rPr>
      <t xml:space="preserve"> </t>
    </r>
  </si>
  <si>
    <t>PESO (kg)</t>
  </si>
  <si>
    <t>VALOR EN 1ª VENTA (euros)</t>
  </si>
  <si>
    <t>CRUSTÁCEOS</t>
  </si>
  <si>
    <t>MOLUSCOS</t>
  </si>
  <si>
    <t>PECES</t>
  </si>
  <si>
    <t>Toneladas</t>
  </si>
  <si>
    <t xml:space="preserve">Toneladas </t>
  </si>
  <si>
    <t>Con carga</t>
  </si>
  <si>
    <t>Vacíos</t>
  </si>
  <si>
    <t>Teus</t>
  </si>
  <si>
    <t xml:space="preserve">Teus </t>
  </si>
  <si>
    <t>Productos petrolíferos</t>
  </si>
  <si>
    <t>Gas natural</t>
  </si>
  <si>
    <t>Otros líquidos</t>
  </si>
  <si>
    <t>PESCA FRESCA</t>
  </si>
  <si>
    <t>Mercancias embarcadas</t>
  </si>
  <si>
    <t>Mercancías desembarcadas</t>
  </si>
  <si>
    <t>Mercancias transbordadas</t>
  </si>
  <si>
    <r>
      <t>Medio del transporte utilizado para la entrada o salida de la zona de servicio del puerto</t>
    </r>
    <r>
      <rPr>
        <b/>
        <sz val="9"/>
        <color theme="1"/>
        <rFont val="Calibri"/>
        <family val="2"/>
        <scheme val="minor"/>
      </rPr>
      <t xml:space="preserve"> </t>
    </r>
  </si>
  <si>
    <t>Cargadas en Barco</t>
  </si>
  <si>
    <t>Descargadas de Barco</t>
  </si>
  <si>
    <t>Ferrocarril</t>
  </si>
  <si>
    <t>Carretera</t>
  </si>
  <si>
    <t>Tubería</t>
  </si>
  <si>
    <t>Otros medios</t>
  </si>
  <si>
    <t>Sin transporte terrestre</t>
  </si>
  <si>
    <t xml:space="preserve">Total de mercancía según transporte </t>
  </si>
  <si>
    <t>PESCA, AVITUALLAMIENTO Y TRÁFICO INTERIOR O LOCAL</t>
  </si>
  <si>
    <r>
      <t>Subpuerto</t>
    </r>
    <r>
      <rPr>
        <b/>
        <sz val="9"/>
        <color theme="1"/>
        <rFont val="Calibri"/>
        <family val="2"/>
        <scheme val="minor"/>
      </rPr>
      <t xml:space="preserve"> </t>
    </r>
  </si>
  <si>
    <r>
      <t>Muelle</t>
    </r>
    <r>
      <rPr>
        <b/>
        <sz val="9"/>
        <color theme="1"/>
        <rFont val="Calibri"/>
        <family val="2"/>
        <scheme val="minor"/>
      </rPr>
      <t xml:space="preserve"> </t>
    </r>
  </si>
  <si>
    <r>
      <t>Alineación</t>
    </r>
    <r>
      <rPr>
        <b/>
        <sz val="9"/>
        <color theme="1"/>
        <rFont val="Calibri"/>
        <family val="2"/>
        <scheme val="minor"/>
      </rPr>
      <t xml:space="preserve"> </t>
    </r>
  </si>
  <si>
    <t>H</t>
  </si>
  <si>
    <t>15-Petroleros</t>
  </si>
  <si>
    <t>0015-Petroleros</t>
  </si>
  <si>
    <t>20-Minerales</t>
  </si>
  <si>
    <t>0020-Minerales</t>
  </si>
  <si>
    <t>25-Ingeniero Juan Gonzalo</t>
  </si>
  <si>
    <t>0025-Ingeniero Juan Gonzalo</t>
  </si>
  <si>
    <t>27-Ciudad de Palos</t>
  </si>
  <si>
    <t>0027-Ciudad de Palos</t>
  </si>
  <si>
    <t>60-Muelle Sur</t>
  </si>
  <si>
    <t>0060-Muelle Sur</t>
  </si>
  <si>
    <t>62-Pantalán de Enagás</t>
  </si>
  <si>
    <t>0062-Pantalán de Enagás</t>
  </si>
  <si>
    <t>65-Pantalán Fosfórico</t>
  </si>
  <si>
    <t>0065-Pantalán Fosfórico</t>
  </si>
  <si>
    <t>70-Pantalán de Abonos</t>
  </si>
  <si>
    <t>0070-Pantalán de Abonos</t>
  </si>
  <si>
    <t>85-Pantalán Fertinagro Sur</t>
  </si>
  <si>
    <t>0085-Pantalán de Fertinagro Sur</t>
  </si>
  <si>
    <t>90-Reina Sofía</t>
  </si>
  <si>
    <t>0090-Reina Sofía</t>
  </si>
  <si>
    <t>92-Pantalán de Decal</t>
  </si>
  <si>
    <t>0092-Pantalán de Decal</t>
  </si>
  <si>
    <t>95-Monoboya de crudo</t>
  </si>
  <si>
    <t>0095-Monoboya de crudo</t>
  </si>
  <si>
    <t>10-Levante comercial</t>
  </si>
  <si>
    <t>0010-Levante comercial</t>
  </si>
  <si>
    <t>33-Impala Terminals</t>
  </si>
  <si>
    <t>0033-Impala Terminals</t>
  </si>
  <si>
    <t>4.8.2 Cuadro general n.º 2 (Incluido el tráfico interior, avituallamiento y pesca fresca)</t>
  </si>
  <si>
    <t>Mayor eslora</t>
  </si>
  <si>
    <t>Mayor calado</t>
  </si>
  <si>
    <t>Zona 1</t>
  </si>
  <si>
    <t>Zona 2</t>
  </si>
  <si>
    <t>Nacionalidad</t>
  </si>
  <si>
    <t>T.P.M.</t>
  </si>
  <si>
    <t>Eslora</t>
  </si>
  <si>
    <t>Calado</t>
  </si>
  <si>
    <t>Calado real entrada o salida</t>
  </si>
  <si>
    <t>Número de barcos fondeados</t>
  </si>
  <si>
    <t>G.T. de barcos fondeados</t>
  </si>
  <si>
    <t>G.T. por días de fondeo</t>
  </si>
  <si>
    <t>Número de barcos amarrados</t>
  </si>
  <si>
    <t>G.T. de barcos amarrados</t>
  </si>
  <si>
    <t>G.T. por días de barcos amarrados</t>
  </si>
  <si>
    <t>Número de barcos atracados</t>
  </si>
  <si>
    <t>Metros lineales de atraque (suma de esloras)</t>
  </si>
  <si>
    <t>Metros lineales por días de atraque</t>
  </si>
  <si>
    <t>ZONAS</t>
  </si>
  <si>
    <t>DESCUBIERTAS</t>
  </si>
  <si>
    <t>CUBIERTAS Y</t>
  </si>
  <si>
    <t>CERRADAS</t>
  </si>
  <si>
    <t>TOTALES</t>
  </si>
  <si>
    <t>(m² / día)</t>
  </si>
  <si>
    <t>ABIERTAS (m² / día)</t>
  </si>
  <si>
    <t>Zona de muelles</t>
  </si>
  <si>
    <t>Otras zonas</t>
  </si>
  <si>
    <t>Grúa automóvil Gottwald nº 26 muelle Ingeniero Juan Gonzalo</t>
  </si>
  <si>
    <t>Grúa automóvil Gottwald nº 28 muelle Ingeniero Juan Gonzalo</t>
  </si>
  <si>
    <t>Grúa automóvil Gottwald nº 29 muelle Ingeniero Juan Gonzalo</t>
  </si>
  <si>
    <t>Grúa automóvil LHM 400 muelle Ingeniero Juan Gonzalo</t>
  </si>
  <si>
    <t>Grúa automóvil LHM 500 muelle Ingeniero Juan Gonzalo</t>
  </si>
  <si>
    <t>Grúa automóvil LHM 600 muelle Ingeniero Juan Gonzalo</t>
  </si>
  <si>
    <t>Grúa automóvil Liebher 400 nº 1 muelle Ingeniero Juan Gonzalo</t>
  </si>
  <si>
    <t>Grúa automóvil Liebher 400 nº 2 muelle Ingeniero Juan Gonzalo</t>
  </si>
  <si>
    <t>-</t>
  </si>
  <si>
    <t>TIPO DE GRÚAS</t>
  </si>
  <si>
    <t>CON GANCHO</t>
  </si>
  <si>
    <t>CON CUCHARA</t>
  </si>
  <si>
    <t>Horas</t>
  </si>
  <si>
    <t>GRÚAS DEL SERVICIO</t>
  </si>
  <si>
    <t>TOTAL GRÚAS DEL SERVICIO</t>
  </si>
  <si>
    <t>GRÚAS DE PARTICULARES</t>
  </si>
  <si>
    <t>TOTAL GRÚAS DE PARTICULARES</t>
  </si>
  <si>
    <t>INSTALACIÓN Y PROPIETARIO</t>
  </si>
  <si>
    <t>HORAS</t>
  </si>
  <si>
    <t>Transporte de gas licuado</t>
  </si>
  <si>
    <r>
      <t xml:space="preserve">Altura significante máxima de oleaje (Hs </t>
    </r>
    <r>
      <rPr>
        <b/>
        <sz val="7"/>
        <rFont val="Arial"/>
        <family val="2"/>
      </rPr>
      <t>MAX</t>
    </r>
    <r>
      <rPr>
        <b/>
        <sz val="10"/>
        <rFont val="Arial"/>
        <family val="2"/>
      </rPr>
      <t xml:space="preserve">) </t>
    </r>
  </si>
  <si>
    <r>
      <t xml:space="preserve">Periodo pico (Tp) asociado a Hs </t>
    </r>
    <r>
      <rPr>
        <b/>
        <sz val="7"/>
        <rFont val="Arial"/>
        <family val="2"/>
      </rPr>
      <t>MAX</t>
    </r>
  </si>
  <si>
    <r>
      <t xml:space="preserve">Dirección media de procedencia del oleaje (Dir) asociado a Hs </t>
    </r>
    <r>
      <rPr>
        <b/>
        <sz val="7"/>
        <rFont val="Arial"/>
        <family val="2"/>
      </rPr>
      <t>MAX</t>
    </r>
  </si>
  <si>
    <t>Máxima carrera de marea registrada en el año *</t>
  </si>
  <si>
    <t>Bajamar mínima registrada en el año respectos al cero del puerto *</t>
  </si>
  <si>
    <t>Pleamar máxima registrada en el año respectos al cero del puerto *</t>
  </si>
  <si>
    <r>
      <t>Inst. Esp.</t>
    </r>
    <r>
      <rPr>
        <b/>
        <sz val="9"/>
        <color theme="1"/>
        <rFont val="Calibri"/>
        <family val="2"/>
        <scheme val="minor"/>
      </rPr>
      <t xml:space="preserve"> </t>
    </r>
  </si>
  <si>
    <t>CONCEPTOS</t>
  </si>
  <si>
    <t>PARCIALES</t>
  </si>
  <si>
    <t xml:space="preserve">    COMERCIO EXTERIOR</t>
  </si>
  <si>
    <t xml:space="preserve">    Importadas</t>
  </si>
  <si>
    <t xml:space="preserve">    Exportadas</t>
  </si>
  <si>
    <t xml:space="preserve">    COMERCIO NACIONAL</t>
  </si>
  <si>
    <t xml:space="preserve">    MERCANCÍAS EN TRÁNSITO</t>
  </si>
  <si>
    <t xml:space="preserve">    MERCANCÍAS TRANSBORDADAS</t>
  </si>
  <si>
    <t xml:space="preserve">    TARAS DE EQUIPAMIENTOS</t>
  </si>
  <si>
    <t xml:space="preserve">    PESCA FRESCA, AVITUALLAMIENTO</t>
  </si>
  <si>
    <t xml:space="preserve">    Y TRÁFICO INTERIOR</t>
  </si>
  <si>
    <t>Camión rígido</t>
  </si>
  <si>
    <t>Cabeza tractora</t>
  </si>
  <si>
    <t>Furgón</t>
  </si>
  <si>
    <t>N</t>
  </si>
  <si>
    <t>S</t>
  </si>
  <si>
    <t>Calle Alonso Ojeda</t>
  </si>
  <si>
    <t>Avenida Norte</t>
  </si>
  <si>
    <t>Glorieta norte</t>
  </si>
  <si>
    <t>Avda. Hispanoamérica</t>
  </si>
  <si>
    <t>Flexible con pavimento asfáltico/hormigón</t>
  </si>
  <si>
    <t>Acceso Este a Calle Joaquín Turina</t>
  </si>
  <si>
    <t xml:space="preserve">Vial unión Transversal 0  con transversal 3 </t>
  </si>
  <si>
    <t xml:space="preserve"> 7 / 18</t>
  </si>
  <si>
    <t>Calle Cristóbal Dorante</t>
  </si>
  <si>
    <t>Transversal nº 1 Calle Joaquín Turina</t>
  </si>
  <si>
    <t>Transversal nº 2 Calle Isaac Albéniz</t>
  </si>
  <si>
    <t>Transversal nº 3 Calle Calderón de la Barca</t>
  </si>
  <si>
    <t>Transversal nº 4</t>
  </si>
  <si>
    <t>Transversal nº 5</t>
  </si>
  <si>
    <t>Puente sobre el Río Tinto, incl. Accesos. N-442</t>
  </si>
  <si>
    <t>Glorieta Avda Francisco Montenegro (Acceso Transv 0)</t>
  </si>
  <si>
    <t>Glorieta Avda Francisco Montenegro (Acceso Transv 2)</t>
  </si>
  <si>
    <t>Glorieta Avda Francisco Montenegro (Acceso Gasolinera)</t>
  </si>
  <si>
    <t>Glorieta Avda Francisco Montenegro (Acceso Transv 5)</t>
  </si>
  <si>
    <t>Glorieta Avda Francisco Montenegro (Cambio de sentido)</t>
  </si>
  <si>
    <t>Glorieta Acceso Puente del Tinto</t>
  </si>
  <si>
    <t>Carretera anterior N-442 - MIJG</t>
  </si>
  <si>
    <t xml:space="preserve">                              MIJG - Muelle Sur</t>
  </si>
  <si>
    <t>Vial Unión N-442 con entrada MIJG</t>
  </si>
  <si>
    <t>Polígono Nuevo Puerto - Calle Este</t>
  </si>
  <si>
    <t>Polígono Nuevo Puerto - Calle Norte</t>
  </si>
  <si>
    <t>Polígono Nuevo Puerto - Calle Sur</t>
  </si>
  <si>
    <t>Glorieta Acceso Muelle Juan Gonzalo</t>
  </si>
  <si>
    <t>1ª carretera de enlace carretera anterior con posterior</t>
  </si>
  <si>
    <t>2ª carretera de enlace carretera anterior con posterior</t>
  </si>
  <si>
    <t>3ª carretera de enlace - continuación calle A</t>
  </si>
  <si>
    <t>4ª carretera de enlace carretera anterior con posterior</t>
  </si>
  <si>
    <t>5ª carretera de enlace carretera anterior con posterior</t>
  </si>
  <si>
    <t>Carretera dique contención de arenas Juan carlos I</t>
  </si>
  <si>
    <t xml:space="preserve">Vial de acceso al Dique </t>
  </si>
  <si>
    <t>Vial sobre Dique</t>
  </si>
  <si>
    <t>Firme rígido - hormigón</t>
  </si>
  <si>
    <t>Marca triangular</t>
  </si>
  <si>
    <t>Marca cilíndrica</t>
  </si>
  <si>
    <t>Marca especial</t>
  </si>
  <si>
    <t>Faro morro dique</t>
  </si>
  <si>
    <t>Boya nº 19</t>
  </si>
  <si>
    <t>Gp D (4)</t>
  </si>
  <si>
    <t>Boya nº 40</t>
  </si>
  <si>
    <t>Boya R1</t>
  </si>
  <si>
    <t>Boya R2</t>
  </si>
  <si>
    <t>ACTIVO</t>
  </si>
  <si>
    <t>PATRIMONIO NETO Y PASIVO</t>
  </si>
  <si>
    <t>APLICACIONES</t>
  </si>
  <si>
    <t xml:space="preserve"> ORÍGENES</t>
  </si>
  <si>
    <t>(Debe) Haber</t>
  </si>
  <si>
    <t>(*) Se considera como Capital circulante el Activo corriente, excluidos los activos no corrientes mantenidos para la venta, menos el Pasivo corriente.</t>
  </si>
  <si>
    <t>Impala Terminal</t>
  </si>
  <si>
    <t>Impala</t>
  </si>
  <si>
    <t>Liebherr LHM 800</t>
  </si>
  <si>
    <t>Muelle de Impala</t>
  </si>
  <si>
    <t>IMPALA TERMINALS HUELVA, S.L.</t>
  </si>
  <si>
    <t xml:space="preserve">Eslora: 240 mts </t>
  </si>
  <si>
    <t>Peso muerto: 80.000 DWT</t>
  </si>
  <si>
    <t>Cintas para carga/descarga de concentrados metálicos de 1000 Tm/h</t>
  </si>
  <si>
    <t>2 motores de 550 CV y 15 m de eslora</t>
  </si>
  <si>
    <t>Yarcla Once</t>
  </si>
  <si>
    <t>Carga: 250 Tm</t>
  </si>
  <si>
    <t>Pontodiel</t>
  </si>
  <si>
    <t>A_16 Activación del Plan Interior Marítimo (PIM)</t>
  </si>
  <si>
    <t>Presupuesto</t>
  </si>
  <si>
    <t xml:space="preserve">Certificado </t>
  </si>
  <si>
    <t>Certificado</t>
  </si>
  <si>
    <t>CÓDIGOS</t>
  </si>
  <si>
    <t xml:space="preserve">Aprobado </t>
  </si>
  <si>
    <t>a origen</t>
  </si>
  <si>
    <t>en el año</t>
  </si>
  <si>
    <t>SITUACIÓN</t>
  </si>
  <si>
    <t>Euros</t>
  </si>
  <si>
    <t>a)</t>
  </si>
  <si>
    <t xml:space="preserve"> En Proyectos de obra nueva:</t>
  </si>
  <si>
    <t xml:space="preserve">Terminada </t>
  </si>
  <si>
    <t>HU1H9001</t>
  </si>
  <si>
    <t>HU1C4001</t>
  </si>
  <si>
    <t>Suma y sigue.....</t>
  </si>
  <si>
    <t>al origen</t>
  </si>
  <si>
    <t>Suma anterior….</t>
  </si>
  <si>
    <t>Terminada</t>
  </si>
  <si>
    <t>Asistencias Técnicas</t>
  </si>
  <si>
    <t>Aplicaciones y derecho de uso</t>
  </si>
  <si>
    <t xml:space="preserve">Otras inversiones </t>
  </si>
  <si>
    <t xml:space="preserve"> -</t>
  </si>
  <si>
    <t xml:space="preserve">1,5 % Cultural </t>
  </si>
  <si>
    <t>Suma a)</t>
  </si>
  <si>
    <t>Poligono Pesquero Norte</t>
  </si>
  <si>
    <t>Ing. Juan Gonzalo:</t>
  </si>
  <si>
    <t>Destino</t>
  </si>
  <si>
    <t>0132-1</t>
  </si>
  <si>
    <t>0448-2</t>
  </si>
  <si>
    <t>0539-1</t>
  </si>
  <si>
    <t>0540-1</t>
  </si>
  <si>
    <t>0540-2</t>
  </si>
  <si>
    <t>0540-3</t>
  </si>
  <si>
    <t>A01118</t>
  </si>
  <si>
    <t>A01184</t>
  </si>
  <si>
    <t>A01201</t>
  </si>
  <si>
    <t>A01241</t>
  </si>
  <si>
    <t>A01262</t>
  </si>
  <si>
    <t>A01321</t>
  </si>
  <si>
    <t>0489-1</t>
  </si>
  <si>
    <t>A01069</t>
  </si>
  <si>
    <t>A01367</t>
  </si>
  <si>
    <t>0 Presentación</t>
  </si>
  <si>
    <t>959 536 254 / 630 481 332</t>
  </si>
  <si>
    <t>928 327 332</t>
  </si>
  <si>
    <t>Air Liquide, S.A.</t>
  </si>
  <si>
    <t>Avda. Francisco Montenegro, 4.ª Transversal</t>
  </si>
  <si>
    <t>959 540 682</t>
  </si>
  <si>
    <t>959 226 768</t>
  </si>
  <si>
    <t>959 283 403</t>
  </si>
  <si>
    <t>959 217 205</t>
  </si>
  <si>
    <t>959 254 915</t>
  </si>
  <si>
    <t>Glorieta Norte s/n</t>
  </si>
  <si>
    <t>mramirez@naviera-armas.com</t>
  </si>
  <si>
    <t>Empresas Consignatarias</t>
  </si>
  <si>
    <t>administracion@bastilipo.net</t>
  </si>
  <si>
    <t>959 759 072</t>
  </si>
  <si>
    <r>
      <t>TIPO DE VEHÍCULO</t>
    </r>
    <r>
      <rPr>
        <b/>
        <sz val="9"/>
        <color theme="1"/>
        <rFont val="Calibri"/>
        <family val="2"/>
        <scheme val="minor"/>
      </rPr>
      <t xml:space="preserve"> </t>
    </r>
  </si>
  <si>
    <t>COMORAS</t>
  </si>
  <si>
    <t>LUXEMBURGO</t>
  </si>
  <si>
    <t>PALAU</t>
  </si>
  <si>
    <t>Buq. o artefac. flot. ser</t>
  </si>
  <si>
    <t>Investigación y exploraci</t>
  </si>
  <si>
    <t>Uso industrial en los muelles</t>
  </si>
  <si>
    <t>Aceites y demás productos de la destila</t>
  </si>
  <si>
    <t>Butano y propano</t>
  </si>
  <si>
    <t>Éteres, éteres-alcoholes, éteres-fenole</t>
  </si>
  <si>
    <t>Gasolina y petróleo refinado</t>
  </si>
  <si>
    <t>Hidrocarburos cíclicos</t>
  </si>
  <si>
    <t>Naftas</t>
  </si>
  <si>
    <t>Abonos minerales o químicos</t>
  </si>
  <si>
    <t>Abonos minerales o químicos nitrogenado</t>
  </si>
  <si>
    <t>Carbonatos, peroxocarbonatos</t>
  </si>
  <si>
    <t>Cebada</t>
  </si>
  <si>
    <t>Cementos hidráulicos, a granel</t>
  </si>
  <si>
    <t>Cloruro de potasio</t>
  </si>
  <si>
    <t>Coque de petróleo sin calcinar</t>
  </si>
  <si>
    <t>Desperdicios y desechos (chatarra)</t>
  </si>
  <si>
    <t>Hullas, briquetas, ovoides, combustible</t>
  </si>
  <si>
    <t>Las demás escorias y cenizas</t>
  </si>
  <si>
    <t>Leña, aserrín, desperdicios y desechos</t>
  </si>
  <si>
    <t>Maíz</t>
  </si>
  <si>
    <t>Materias vegetales, desperdicios, resid</t>
  </si>
  <si>
    <t>Minerales de cobre y sus concentrados</t>
  </si>
  <si>
    <t>Minerales de titanio y sus concentrados</t>
  </si>
  <si>
    <t>Sal (incluidas la de mesa y la desnat.)</t>
  </si>
  <si>
    <t>Sulfato amónico</t>
  </si>
  <si>
    <t>Sulfatos, alumbres, peroxosulfatos</t>
  </si>
  <si>
    <t>Tortas y demás residuos sólidos de la e</t>
  </si>
  <si>
    <t>Trigo y morcajo o tranquillón</t>
  </si>
  <si>
    <t>Urea</t>
  </si>
  <si>
    <t>Resto de graneles sólidos</t>
  </si>
  <si>
    <t>Agrios frescos o secos</t>
  </si>
  <si>
    <t>Albaricoques (damascos, chabacanos)</t>
  </si>
  <si>
    <t>Carne de animales de la especie bovina</t>
  </si>
  <si>
    <t>Carne y despojos, comestibles, salados</t>
  </si>
  <si>
    <t>Cebollas, chalotes, ajos, puerros</t>
  </si>
  <si>
    <t>Cementos hidráulicos, envasados</t>
  </si>
  <si>
    <t>Cerveza de malta, envasada</t>
  </si>
  <si>
    <t>Cobre refinado y aleaciones de cobre</t>
  </si>
  <si>
    <t>Coches de turismo y demás vehículos</t>
  </si>
  <si>
    <t>Contenedores y cisternas vacíos</t>
  </si>
  <si>
    <t>Crustáceos, incluso pelados, vivos</t>
  </si>
  <si>
    <t>Frutas u otros frutos y demás partes</t>
  </si>
  <si>
    <t>Fuel</t>
  </si>
  <si>
    <t>Huevos de ave sin cáscara (cascarón)</t>
  </si>
  <si>
    <t>Jugos de frutas u otros frutos</t>
  </si>
  <si>
    <t>Las demás hortalizas preparadas o cons.</t>
  </si>
  <si>
    <t>Las demás hortalizas, incluso silvestre</t>
  </si>
  <si>
    <t>Madera en bruto de coníferas</t>
  </si>
  <si>
    <t>Manzanas frescas</t>
  </si>
  <si>
    <t>Melones, sandías y papayas, frescos.</t>
  </si>
  <si>
    <t>Perfiles de hierro o de acero sin alear</t>
  </si>
  <si>
    <t>Plátanos (bananas), incluidos plantains</t>
  </si>
  <si>
    <t>Preparaciones alimenticias no expresada</t>
  </si>
  <si>
    <t>Quesos y requesón</t>
  </si>
  <si>
    <t>Remolques, semirremolques y plataformas</t>
  </si>
  <si>
    <t>Suero de mantequilla (de manteca), lech</t>
  </si>
  <si>
    <t>Taras de contenedores y cisternas</t>
  </si>
  <si>
    <t>Taras de remolques y semirremolques</t>
  </si>
  <si>
    <t>Taras de vehículos automóviles</t>
  </si>
  <si>
    <t>Tomates frescos o refrigerados</t>
  </si>
  <si>
    <t>Tomates preparados o conservados</t>
  </si>
  <si>
    <t>Vehículos y automóviles vacíos</t>
  </si>
  <si>
    <t>Resto de mercancía general</t>
  </si>
  <si>
    <t>Aceite de palma y sus fracciones, grane</t>
  </si>
  <si>
    <t>Aceite de soja y sus fracciones a grane</t>
  </si>
  <si>
    <t>Aceites crudos de petróleo</t>
  </si>
  <si>
    <t>Aceites de girasol, de cártamo o algodó</t>
  </si>
  <si>
    <t>Acido sulfúrico, óleum</t>
  </si>
  <si>
    <t>Alcohol etílico sin desnaturalizar</t>
  </si>
  <si>
    <t>Alcoholes acíclicos y sus derivados</t>
  </si>
  <si>
    <t>Amoníaco anhidro o en disolución acuosa</t>
  </si>
  <si>
    <t>Biodiésel y sus mezclas</t>
  </si>
  <si>
    <t>Cetonas y quinonas</t>
  </si>
  <si>
    <t>Coque de petróleo calcinado, betún</t>
  </si>
  <si>
    <t>Fenoles, fenoles-alcoholes</t>
  </si>
  <si>
    <t>Gas de petróleo y demás hidrocarburos</t>
  </si>
  <si>
    <t>Las demás grasas y aceites vegetales</t>
  </si>
  <si>
    <t>Pentaóxido de difósforo, ácido fosfóric</t>
  </si>
  <si>
    <t>Resto de graneles líquidos</t>
  </si>
  <si>
    <t>Minerales de cinc y sus concentrados</t>
  </si>
  <si>
    <t>Levantino-Aragonesa de Tránsitos, S.A.</t>
  </si>
  <si>
    <r>
      <t>12 (Buques LNG de hasta 180.000 m</t>
    </r>
    <r>
      <rPr>
        <vertAlign val="superscript"/>
        <sz val="10"/>
        <rFont val="Arial"/>
        <family val="2"/>
      </rPr>
      <t>3</t>
    </r>
    <r>
      <rPr>
        <sz val="10"/>
        <rFont val="Arial"/>
        <family val="2"/>
      </rPr>
      <t>)</t>
    </r>
  </si>
  <si>
    <t>Graneles líquidos y sólidos</t>
  </si>
  <si>
    <t>Gottwald HMK 6407B</t>
  </si>
  <si>
    <t>Pantalán de Levantino-Aragonesa de Tránsitos, S.A.</t>
  </si>
  <si>
    <t xml:space="preserve">Aitor Uno </t>
  </si>
  <si>
    <t>Yarcla Catorce</t>
  </si>
  <si>
    <t>2 motores de 240 CV y 14 m de eslora</t>
  </si>
  <si>
    <t>Referencia</t>
  </si>
  <si>
    <t>Nombre titular</t>
  </si>
  <si>
    <t>Fecha otorg</t>
  </si>
  <si>
    <t>Fecha caduc</t>
  </si>
  <si>
    <t>Total m2</t>
  </si>
  <si>
    <t>000003</t>
  </si>
  <si>
    <t>GRASAS ANIMALES Y ACEITES DE PCDO EL TIBURON S.L.</t>
  </si>
  <si>
    <t>FABRICA DE ACEITES DE PESCADO</t>
  </si>
  <si>
    <t>000030</t>
  </si>
  <si>
    <t>GARCIA RODRIGUEZ, JOSE Y PEDRO</t>
  </si>
  <si>
    <t>FABRICA DE ARTICULOS DE GOMA</t>
  </si>
  <si>
    <t>000054</t>
  </si>
  <si>
    <t>NUEVA RABIDA, S.L.</t>
  </si>
  <si>
    <t>EXPLOTAC. DE UN ACCESO DESDE SUS INSTALAC. A CALZADA POSTERIOR</t>
  </si>
  <si>
    <t>000102</t>
  </si>
  <si>
    <t>EXCMO.AYUNTAMIENTO DE HUELVA</t>
  </si>
  <si>
    <t>EXPLOTACIÓN DEL ANTIGUO MUELLE DE RÍO TINTO.</t>
  </si>
  <si>
    <t>000308</t>
  </si>
  <si>
    <t>AISLAMIENTOS TÉRMICOS Y FRIGORÍFICOS, S.A.</t>
  </si>
  <si>
    <t>FABRICACIÓN E INSTALACIÓN DE AISLAMIENTOS TÉRMICOS.</t>
  </si>
  <si>
    <t>000324</t>
  </si>
  <si>
    <t>ENDESA DISTRIBUCION ELECTRICA,S.L.,SDAD.UNIPERS.</t>
  </si>
  <si>
    <t>TENDIDO LINEAS AEREAS CENTRAL TERMICA "CRISTOBAL COLON"</t>
  </si>
  <si>
    <t>000336</t>
  </si>
  <si>
    <t>ENDESA GENERACIÓN,S.A.SOCIEDAD UNIP</t>
  </si>
  <si>
    <t>TOMA DE AGUA Y DESAGUE</t>
  </si>
  <si>
    <t>000339</t>
  </si>
  <si>
    <t>CASETA DE TRANSFORMACION PESCADERIA</t>
  </si>
  <si>
    <t>000341</t>
  </si>
  <si>
    <t>CRUZ ROJA ESPAÑOLA-ASAMBLEA PROV.</t>
  </si>
  <si>
    <t>FINES PROPIOS DE LA INSTITUCIÓN.</t>
  </si>
  <si>
    <t>000395</t>
  </si>
  <si>
    <t>CASETA DE TRANSFORMACIÓN PARA EL SUMINISTRO DE ENERGÍA ELÉCTRICA.</t>
  </si>
  <si>
    <t>000407</t>
  </si>
  <si>
    <t>COMERCIAL ELECTRICA ONUBENSE S.A.</t>
  </si>
  <si>
    <t>TALLER DE CALDERERIA MECANICO Y ELECTRICO</t>
  </si>
  <si>
    <t>000458</t>
  </si>
  <si>
    <t>LINEA ELECTRICA 66 KV.</t>
  </si>
  <si>
    <t>000471</t>
  </si>
  <si>
    <t>CIA.ESPAÑOLA DE PETROLEOS,S.A.CEPSA</t>
  </si>
  <si>
    <t>TERMINAL FLOTANTE Y TUBERIA SUBMARINA.</t>
  </si>
  <si>
    <t>000481</t>
  </si>
  <si>
    <t>TOMA Y SALIDA DE AGUA TUBERIA ENTERRADA</t>
  </si>
  <si>
    <t>INSTALACIONES PARA LA INDUSTRIA DE LA PESCA</t>
  </si>
  <si>
    <t>000497</t>
  </si>
  <si>
    <t>TUBERIA TRANSPORTE COMBUSTIBLES LIQUIDOS REFINERIA/PUERTO DE HUELVA</t>
  </si>
  <si>
    <t>000512</t>
  </si>
  <si>
    <t>FRIONUBA, S.A.</t>
  </si>
  <si>
    <t>INSTALACIÓN Y REPARACIÓN DE EQUIPOS DE REFRIGERACIÓN NAVAL.</t>
  </si>
  <si>
    <t>000515</t>
  </si>
  <si>
    <t>ARTES Y REDES DEL SUR,S.L.</t>
  </si>
  <si>
    <t>000525</t>
  </si>
  <si>
    <t>DRAGADOS INDUSTRIAL, S.A.</t>
  </si>
  <si>
    <t>NAVES PARA TALLERES MECANICOS</t>
  </si>
  <si>
    <t>000527</t>
  </si>
  <si>
    <t>LINEA 15 KV. SUBESTACION NUEVO PUERTO/REFINERIA RIO-GULF</t>
  </si>
  <si>
    <t>000530</t>
  </si>
  <si>
    <t>SALINAS Y EXPLOTACIONES MARINAS (SALEXMAR,S.L.)</t>
  </si>
  <si>
    <t>ALMACEN DE PRODUCTOS INDUSTRIALES</t>
  </si>
  <si>
    <t>000531</t>
  </si>
  <si>
    <t>SUMINISTROS SIDERURGICOS HUELVA, S.A.</t>
  </si>
  <si>
    <t>000539</t>
  </si>
  <si>
    <t>INSTALACION SEPARADORA AGUAS DESLASTRE DE BUQUES</t>
  </si>
  <si>
    <t>000540</t>
  </si>
  <si>
    <t>RED DE TUBERIAS EN EL MUELLE PETROLERO</t>
  </si>
  <si>
    <t>000542</t>
  </si>
  <si>
    <t>TRANSPORTE DE GRANELES LÍQUIDOS POR TUBERÍA ENTRE REFINERÍA Y M.PETROL</t>
  </si>
  <si>
    <t>000570</t>
  </si>
  <si>
    <t>PASARELA Y PANTALÁN CON ESTACIÓN BOMBEO PARA AGUA DE REFRIGERACION</t>
  </si>
  <si>
    <t>000573</t>
  </si>
  <si>
    <t>GOIPE HUELVA, S.L.</t>
  </si>
  <si>
    <t>INSTALACIONES PARA SUMINISTROS INDUSTRIALES.</t>
  </si>
  <si>
    <t>000581</t>
  </si>
  <si>
    <t>MONTAJES METALICOS HUELVA, S.L.</t>
  </si>
  <si>
    <t>TALLERES DE CONSTRUCCIONES METÁLICAS Y CALDERERÍA</t>
  </si>
  <si>
    <t>000591</t>
  </si>
  <si>
    <t>SCDAD ESPAÑOLA CARBUROS METALICOS</t>
  </si>
  <si>
    <t>PLANTA DE ALMACENAMIENTO DE ANHIDRIDO CARBONICO LIQUIDO</t>
  </si>
  <si>
    <t>000607</t>
  </si>
  <si>
    <t>PUNTA NAVAL S.L.</t>
  </si>
  <si>
    <t>COMERC. EMBARCACIONES RECREO Y REPAR.MAQUINARIA Y MOTORES MARINOS</t>
  </si>
  <si>
    <t>000608</t>
  </si>
  <si>
    <t>FERAMAR REMOLCADORES S.L.</t>
  </si>
  <si>
    <t>SERVICIO DE REMOLCADORES Y ASISTENCIA AL TRÁFICO MARÍTIMO INTERIOR.</t>
  </si>
  <si>
    <t>000618</t>
  </si>
  <si>
    <t>TALLER DE CALDERERÍA.</t>
  </si>
  <si>
    <t>000630</t>
  </si>
  <si>
    <t>ALMACEN Y LOCALES PARA OFICINAS Y EXPOSICION</t>
  </si>
  <si>
    <t>000676</t>
  </si>
  <si>
    <t>ELECTROQUIMICA ONUBENSE, S.L.</t>
  </si>
  <si>
    <t>LAVADERO Y ACOPIO DE SAL DE LAS BALSAS DE CRISTALIZACIÓN.</t>
  </si>
  <si>
    <t>000736</t>
  </si>
  <si>
    <t>GRUPO AMASUA, S.A.</t>
  </si>
  <si>
    <t>ALMACÉN DE REDES,PERTRECHOS,OFICINAS,EXPOSICIÓN Y VENTA PRODUC.PESQU.</t>
  </si>
  <si>
    <t>000737</t>
  </si>
  <si>
    <t>GRUAS LOZANO S.A.</t>
  </si>
  <si>
    <t>PARQUE Y TALLER DE MAQUINARIA</t>
  </si>
  <si>
    <t>000772</t>
  </si>
  <si>
    <t>MUELLE PARA TRÁFICO DE GRANELES LÍQ. Y ÁREA DE SERVICIO.</t>
  </si>
  <si>
    <t>000779</t>
  </si>
  <si>
    <t>EXPLOT. DEL SISTEMA DE CAPTACIÓN Y VERTIDO DE AGUA DE REFRIGERACIÓN.</t>
  </si>
  <si>
    <t>000813</t>
  </si>
  <si>
    <t>CEPSA QUIMICA, S.A.</t>
  </si>
  <si>
    <t>DEPÓSITOS E INSTALACIONES AUXILIARES DE SU PLANTA</t>
  </si>
  <si>
    <t>000829</t>
  </si>
  <si>
    <t>GENERAL ELECTRICA ONUBENSE,S.A.</t>
  </si>
  <si>
    <t>PLANTA INDUSTRIAL DE REPARACIONES ELECTRO-MECANICAS.</t>
  </si>
  <si>
    <t>000879</t>
  </si>
  <si>
    <t>BALTIMAR,S.A.</t>
  </si>
  <si>
    <t>000880</t>
  </si>
  <si>
    <t>SUMINISTROS MARÍTIMOS E INDUSTRIALES.</t>
  </si>
  <si>
    <t>000883</t>
  </si>
  <si>
    <t>ONUBANAVAL, S.L.</t>
  </si>
  <si>
    <t>CARPINTERIA NAVAL.</t>
  </si>
  <si>
    <t>AIR LIQUIDE IBERICA DE GASES,S.L.U.</t>
  </si>
  <si>
    <t>000905</t>
  </si>
  <si>
    <t>IBERTRANS 2000,S.L.</t>
  </si>
  <si>
    <t>RESGUARDO Y MANTENIMIENTO FLOTA DE CAMIONES</t>
  </si>
  <si>
    <t>000926</t>
  </si>
  <si>
    <t>MANTENIMIENTOS Y MONTAJES S.COOP</t>
  </si>
  <si>
    <t>000927</t>
  </si>
  <si>
    <t>ONUREPASAZ, S.L.</t>
  </si>
  <si>
    <t>MONTAJE, REPARACIÓN Y MANTENIMIENTO DE INSTALACIONES INDUSTRIALES</t>
  </si>
  <si>
    <t>000931</t>
  </si>
  <si>
    <t>INSTALACION DE UNA CONDUCCION DE GAS NATURAL</t>
  </si>
  <si>
    <t>000932</t>
  </si>
  <si>
    <t>GAS-AUTO S.C.A.</t>
  </si>
  <si>
    <t>000937</t>
  </si>
  <si>
    <t>CEPSA COMERCIAL PETROLEO, S.A.</t>
  </si>
  <si>
    <t>SUMINISTRO DE COMBUSTIBLE A BUQUES, EN EL MUELLE DE LEVANTE</t>
  </si>
  <si>
    <t>000938</t>
  </si>
  <si>
    <t>BRICONUBA,S.L.</t>
  </si>
  <si>
    <t>ALMACEN DE SUMINISTROS NAVALES E INDUSTRIALES</t>
  </si>
  <si>
    <t>000945</t>
  </si>
  <si>
    <t>ENAGAS TRANSPORTE, S.A.U.</t>
  </si>
  <si>
    <t>INSTALACION TRAMO GASEODUCTO HUELVA-SEVILLA EN ZONA SERV. PTO HUELV</t>
  </si>
  <si>
    <t>000961</t>
  </si>
  <si>
    <t>PAIN Y TODO, S.L.</t>
  </si>
  <si>
    <t>COMERCIALIZACIÓN DE PINTURAS Y SUS ACCESORIOS.</t>
  </si>
  <si>
    <t>000964</t>
  </si>
  <si>
    <t>ACOMETIDA DE G.N. A ERTISA S.A.</t>
  </si>
  <si>
    <t>000968</t>
  </si>
  <si>
    <t>SERV.MARITIMOS ADUANEROS HUELVA S.L</t>
  </si>
  <si>
    <t>ALMACENAJE Y DISTRIBUCIÓN DE GRANELES SOLIDOS EN T.ARENILLAS.</t>
  </si>
  <si>
    <t>000969</t>
  </si>
  <si>
    <t>CONSEJERIA DE MEDIO AMBIENTE DE LA JUNTA DE ANDALU</t>
  </si>
  <si>
    <t>CENTRO RECEPCION PARAJE NATURAL DE LAS MARISMAS DEL ODIEL (I.BACUTA)</t>
  </si>
  <si>
    <t>000970</t>
  </si>
  <si>
    <t>PINTURAS BRICO, S.L.</t>
  </si>
  <si>
    <t>ALMACÉN DE PINTURAS.</t>
  </si>
  <si>
    <t>000973</t>
  </si>
  <si>
    <t>BERGE Y CIA, S.A.</t>
  </si>
  <si>
    <t>INSTALAC. RECEPCION ALMACENAJE Y EXPEDICION DE GRANELES SOLIDOS</t>
  </si>
  <si>
    <t>000976</t>
  </si>
  <si>
    <t>INSTAL. ESTACION PROTECCION CATODICA Nº 1 GASODUCTO HUELVA-SEVILLA.</t>
  </si>
  <si>
    <t>000980</t>
  </si>
  <si>
    <t>EXPROMAR, S.L.</t>
  </si>
  <si>
    <t>INSTAL. ELABORACION, TRANSFORMACION Y DISTRIB. PESCADOS Y MARISCOS.</t>
  </si>
  <si>
    <t>000990</t>
  </si>
  <si>
    <t>AMARRES MARITIMOS DEL SUR, S.L.</t>
  </si>
  <si>
    <t>TALLER Y ALMACÉN PARA EMBARCACIONES Y VEHÍCULOS DEL SERVICIO.</t>
  </si>
  <si>
    <t>000992</t>
  </si>
  <si>
    <t>FABRICACIÓN Y COMERCIALIZACIÓN DE ENVASES PARA SECTOR PESQUERO.</t>
  </si>
  <si>
    <t>000993</t>
  </si>
  <si>
    <t>ALEX HUELVA, S.L.</t>
  </si>
  <si>
    <t>SERVICIO DE LIMPIEZA INDUSTRIAL</t>
  </si>
  <si>
    <t>000997</t>
  </si>
  <si>
    <t>EXPLOTAC. LÍNEA SUBTERRÁNEA MEDIA TENSIÓN DE 15 KV</t>
  </si>
  <si>
    <t>001004</t>
  </si>
  <si>
    <t>ESTUDIOS Y APLICAC.ELECTRONICAS S.A</t>
  </si>
  <si>
    <t>INSTALACIONES PARA ELECTRONICA NAVAL Y CONTRA-INCENDIOS</t>
  </si>
  <si>
    <t>001008</t>
  </si>
  <si>
    <t>RESTAURACION Y HOSTELERIA JOMA, S.L.</t>
  </si>
  <si>
    <t>BAR/CAFETERÍA-RESTAURANTE, EN AVDA.FRANCISCO MONTENEGRO.</t>
  </si>
  <si>
    <t>001009</t>
  </si>
  <si>
    <t>UNIDAD DE CARRETERAS DE HUELVA</t>
  </si>
  <si>
    <t>LABORATORIO, PARQUE DE MAQUINARIA Y OTROS.</t>
  </si>
  <si>
    <t>001011</t>
  </si>
  <si>
    <t>SERTEGO SERVICIOS MEDIOAMBIENTALES, S.L.U.</t>
  </si>
  <si>
    <t>REGENERACIÓN Y RECUPERACIÓN ENERGÉTICA DE ACEITES USADOS.</t>
  </si>
  <si>
    <t>001013</t>
  </si>
  <si>
    <t>ESTACION DE SERVICIO Y AREA COMPLEMENTARIA.</t>
  </si>
  <si>
    <t>001021</t>
  </si>
  <si>
    <t>PARQUE DE ACEITE Y COMBUSTIBLE Y EXPLOTACION DE LINEA DE 15 KV.</t>
  </si>
  <si>
    <t>001023</t>
  </si>
  <si>
    <t>DECAL ESPAÑA S.A.</t>
  </si>
  <si>
    <t>TERMINAL MARIT.RECEPC, ALMACENAM, DISTRIB. HIDROC.Y FABRIC.BIOCOMBUST.</t>
  </si>
  <si>
    <t>001025</t>
  </si>
  <si>
    <t>REPSOL BUTANO S.A.</t>
  </si>
  <si>
    <t>EXPLOTACION POLIDUCTO TRANSP.PRODUCT.PETROLIFEROS Y LICUADOS PETROLEO.</t>
  </si>
  <si>
    <t>001030</t>
  </si>
  <si>
    <t>LINEA 66 KV.DESDE PLANTA COGENERACIÓN FORET A CENTRAL TÉRMICA.</t>
  </si>
  <si>
    <t>001033</t>
  </si>
  <si>
    <t>LÍNEA ELÉCTRICA DE 15 KV. A CAPESA.</t>
  </si>
  <si>
    <t>001034</t>
  </si>
  <si>
    <t>EXMO. AYUNTAMIENTO PALOS DE LA FTRA</t>
  </si>
  <si>
    <t>EXPLOTACIÓN DEL MUELLE DE LA RABIDA.</t>
  </si>
  <si>
    <t>001035</t>
  </si>
  <si>
    <t>ANTONIO ESPAÑA E HIJOS S.L.</t>
  </si>
  <si>
    <t>PLANTA DE RECUPERACIÓN, CLASIFICACIÓN Y RECICLADO RESÍDUOS SÓLIDOS.</t>
  </si>
  <si>
    <t>001039</t>
  </si>
  <si>
    <t>ESTACIÓN DEPURADORA DE AGUAS RESIDUALES EN MARISMA DEL PINAR.</t>
  </si>
  <si>
    <t>001041</t>
  </si>
  <si>
    <t>INSTALACIONES COMPLEMENTARIAS DE LA REFINERÍA.</t>
  </si>
  <si>
    <t>001046</t>
  </si>
  <si>
    <t>SERVICIO DE RECOGIDA DE RESIDUOS OLEOSOS DE SENTINAS DE BUQUES</t>
  </si>
  <si>
    <t>001048</t>
  </si>
  <si>
    <t>CONSIGN. Y GRANELES SUROESTE, S.A.</t>
  </si>
  <si>
    <t>ALMACENAJE DE GRANELES SÓLIDOS Y SUBPRODUCTOS.</t>
  </si>
  <si>
    <t>001054</t>
  </si>
  <si>
    <t>LABORAL TEAM STROS.INDUSTRIALES,S.L</t>
  </si>
  <si>
    <t>ALMACENAJE Y COMERCIALIZACIÓN DE REPUESTOS INDUSTRIALES</t>
  </si>
  <si>
    <t>001062</t>
  </si>
  <si>
    <t>ATRIAN TECHNICAL SERVICES, S.A.</t>
  </si>
  <si>
    <t>001063</t>
  </si>
  <si>
    <t>MONTAJE INDUSTRIAL DE REVESTIMIENTOS ANTIÁCIDOS Y REFRACTARIOS.</t>
  </si>
  <si>
    <t>001065</t>
  </si>
  <si>
    <t>GAM ESPAÑA SERVICIOS DE MAQUINARIAS, S.L.U.</t>
  </si>
  <si>
    <t>ALQUILER DE MAQUINARIA PARA LA CONSTRUCCIÓN, INDUSTRIA Y SERVICIOS.</t>
  </si>
  <si>
    <t>001071</t>
  </si>
  <si>
    <t>LIMPIEZA, DESCONTAMINACIÓN Y TRATAMIENTO DE INSTALACIONES INDUSTRIALES</t>
  </si>
  <si>
    <t>001073</t>
  </si>
  <si>
    <t>MARISCOS MENDEZ,S.L.</t>
  </si>
  <si>
    <t>MANIPULACIÓN, EMPAQUETADO Y VENTA PESCADOS Y MARISCOS.</t>
  </si>
  <si>
    <t>001075</t>
  </si>
  <si>
    <t>TDN SEVILLA,S.A.</t>
  </si>
  <si>
    <t>CENTRO LOGÍSTICO DE RECEPCIÓN, ALMACENAJE Y DISTRIBUCIÓN MERCANCÍAS.</t>
  </si>
  <si>
    <t>001076</t>
  </si>
  <si>
    <t>NAUTICA AVANTE, S.L.</t>
  </si>
  <si>
    <t>COMERCIALIZACIÓN, VENTA Y REPARACIÓN DE MOTORES MARINOS.</t>
  </si>
  <si>
    <t>001086</t>
  </si>
  <si>
    <t>EXTRUPERFIL, S.A.</t>
  </si>
  <si>
    <t>CONSTRUCCIÓN Y EXPLOTACIÓN MICROPOLÍGONO INDUSTRIAL EN AV.F.MONTENEGRO</t>
  </si>
  <si>
    <t>001087</t>
  </si>
  <si>
    <t>2ª FASE LINEA ELECTR. M.T. "SAN PEDRO" AV.HISPANOAMERICA-PL.12 OCTUBRE</t>
  </si>
  <si>
    <t>001090</t>
  </si>
  <si>
    <t>IBEMETEX SPAIN, S.L.</t>
  </si>
  <si>
    <t>001091</t>
  </si>
  <si>
    <t>TRANSPORTE DE GAS NATURAL POR LA ZONA DE SERVICIO DEL PUERTO DE HUELVA</t>
  </si>
  <si>
    <t>001093</t>
  </si>
  <si>
    <t>CONSTRUCCIÓN Y EXPLOTACIÓN CENTRO DE RECOGIDA Y RECICLAJE(PUNTO LIMPIO</t>
  </si>
  <si>
    <t>001095</t>
  </si>
  <si>
    <t>ALMACENAMIENTO Y VENTA DE MUEBLES.</t>
  </si>
  <si>
    <t>001101</t>
  </si>
  <si>
    <t>CESPA GESTION DE RESIDUOS, S.A.U</t>
  </si>
  <si>
    <t>SEDE SOCIAL Y GESTIÓN INTEGRAL RECOGIDA SELECTIVA RESIDUOS URBANOS.</t>
  </si>
  <si>
    <t>001106</t>
  </si>
  <si>
    <t>CAPTACIÓN Y VERTIDO AGUA DE MAR DEL SISTEMA REFRIGERACIÓN C.T.C.C.</t>
  </si>
  <si>
    <t>001107</t>
  </si>
  <si>
    <t>CONDUCCIÓN DE 30" PARA EL DESDOBLAMIENTO GASODUCTO HUELVA-SEVILLA.</t>
  </si>
  <si>
    <t>001109</t>
  </si>
  <si>
    <t>COMERCIALIZACIÓN Y MONTAJE DE EQUIPOS INDUSTRIALES.</t>
  </si>
  <si>
    <t>001110</t>
  </si>
  <si>
    <t>GARCIA-MUNTE ENERGIA,S.L.</t>
  </si>
  <si>
    <t>001111</t>
  </si>
  <si>
    <t>DIMAHUELVA, S.L.U</t>
  </si>
  <si>
    <t>INSTALACIONES PARA LA INDUSTRIA DE LA PESCA.</t>
  </si>
  <si>
    <t>001113</t>
  </si>
  <si>
    <t>ESTACIÓN DE LAVADO DE VEHICULOS,DISTRIB.Y VENTA ARTIC.RELAC.ACTIVIDAD.</t>
  </si>
  <si>
    <t>001114</t>
  </si>
  <si>
    <t>ALMACENAMIENTO,COMERCIALIZACIÓN Y VENTA DE MUEBLES.</t>
  </si>
  <si>
    <t>001122</t>
  </si>
  <si>
    <t>GOMAS Y TRANSPORTES, S.A.</t>
  </si>
  <si>
    <t>MANTENIMIENTO MAQUINARIA, ALMACÉN Y EXPOSICIÓN Y VENTA VEHÍCULOS.</t>
  </si>
  <si>
    <t>001130</t>
  </si>
  <si>
    <t>CIA.LOGISTICA DE HIDROCARBUROS CLH</t>
  </si>
  <si>
    <t>CONDUCCIÓN 14" PARA TRANSPORTE PRODUCTOS PETROLÍFEROS.</t>
  </si>
  <si>
    <t>001131</t>
  </si>
  <si>
    <t>ARAMBURU GÚZMAN,S.L.</t>
  </si>
  <si>
    <t>SUMINISTROS INDUSTRIALES.</t>
  </si>
  <si>
    <t>001132</t>
  </si>
  <si>
    <t>TUBERÍA DE TRANSPORTE DE PRODUCTOS PETROLÍFEROS.</t>
  </si>
  <si>
    <t>001133</t>
  </si>
  <si>
    <t>INSYTE INSTALACIONES, S.A.</t>
  </si>
  <si>
    <t>MONTAJES Y REPARACIONES ELÉCTRICAS</t>
  </si>
  <si>
    <t>001137</t>
  </si>
  <si>
    <t>FERTIBERIA, S.A.</t>
  </si>
  <si>
    <t>ALMACENAMIENTO DE AMONIACO Y PLANTAS DE FABRICACIÓN DE FERTILIZANTES</t>
  </si>
  <si>
    <t>001138</t>
  </si>
  <si>
    <t>PLANTA DE FABRICACIÓN DE ÁCIDO SULFÚRICO Y SUS DERIVADOS</t>
  </si>
  <si>
    <t>001139</t>
  </si>
  <si>
    <t>FÁBRICA DE ÁCIDO FOSFÓRICO, FOSFATOS AMÓNICOS, FERTILIZANTES FOSFATADO</t>
  </si>
  <si>
    <t>001141</t>
  </si>
  <si>
    <t>CENTRO DE LAVADO DE VEHÍCULOS.</t>
  </si>
  <si>
    <t>001142</t>
  </si>
  <si>
    <t>CARGA Y DESCARGA DE GAS NATURAL LICUADO, ALMACENAMIENTO</t>
  </si>
  <si>
    <t>001143</t>
  </si>
  <si>
    <t>DRACE INFRAESTRUCTURAS, S.A.</t>
  </si>
  <si>
    <t>LÍNEA ELÉCTRICA SUBTERRÁNEA DE 15 KV.</t>
  </si>
  <si>
    <t>001144</t>
  </si>
  <si>
    <t>001149</t>
  </si>
  <si>
    <t>PINSUR, S.A.</t>
  </si>
  <si>
    <t>TRATAMIENTO DE SUPERFICIES METÁLICAS.</t>
  </si>
  <si>
    <t>001151</t>
  </si>
  <si>
    <t>ALMACENAJE DE GRANELES SOLIDOS NO CONTAMINANTES</t>
  </si>
  <si>
    <t>001162</t>
  </si>
  <si>
    <t>001163</t>
  </si>
  <si>
    <t>EXCMO.AYUNTAMIENTO DE MOGUER</t>
  </si>
  <si>
    <t>001165</t>
  </si>
  <si>
    <t>CENTRO DE COORDINACIÓN DE ACCIÓN DE PLAYAS Y OTRAS ACTIVIDADES MARITIM</t>
  </si>
  <si>
    <t>001171</t>
  </si>
  <si>
    <t>VODAFONE ONO, S.A.U.</t>
  </si>
  <si>
    <t>LÍNEA DE TELECOMUNICACIÓN.</t>
  </si>
  <si>
    <t>001177</t>
  </si>
  <si>
    <t>001183</t>
  </si>
  <si>
    <t>BIOSUR TRANSFORMACION, S.L.U</t>
  </si>
  <si>
    <t>RACK TUBERÍAS TRANSPORTE ACEITES,HIDROCARBUROS,ALCOHOLES</t>
  </si>
  <si>
    <t>001185</t>
  </si>
  <si>
    <t>HUELVA BELTS S.L.</t>
  </si>
  <si>
    <t>INSTALACIÓN SISTEMA RECEPCIÓN Y TRANSPORTE CEREAL</t>
  </si>
  <si>
    <t>001187</t>
  </si>
  <si>
    <t>CENTRO LOGISTICO DE ALMACENAMIENTO DE GRANELES SOLIDOS Y OTROS PRODUCT</t>
  </si>
  <si>
    <t>001188</t>
  </si>
  <si>
    <t>J. PEREZ ALONSO, S.L.</t>
  </si>
  <si>
    <t>MONTAJES ELECTRICOS.</t>
  </si>
  <si>
    <t>001190</t>
  </si>
  <si>
    <t>BAR NUEVO PUERTO C.B.</t>
  </si>
  <si>
    <t>BAR RESTAURANTE.</t>
  </si>
  <si>
    <t>001195</t>
  </si>
  <si>
    <t>LIPIDOS SANTIGA HUELVA, S.L.</t>
  </si>
  <si>
    <t>PLANTA DE REFINADO DE ACEITES VEGETALES.</t>
  </si>
  <si>
    <t>001197</t>
  </si>
  <si>
    <t>REAL CLUB MARITIMO DE HUELVA</t>
  </si>
  <si>
    <t>CONSTRUCCIÓN Y EXPLOTACIÓN DE INSTALACIONES NÁUTICO-DEPORTIVAS.</t>
  </si>
  <si>
    <t>001209</t>
  </si>
  <si>
    <t>CENTRO DE RECOGIDA Y TRANSFERENCIA DE RESIDUOS MARPOL.</t>
  </si>
  <si>
    <t>001210</t>
  </si>
  <si>
    <t>BERGE MARITIMA, S.L.</t>
  </si>
  <si>
    <t>ALMACENAJE Y DISTRIBUCIÓN DE GRANELES SÓLIDOS.</t>
  </si>
  <si>
    <t>001212</t>
  </si>
  <si>
    <t>DISTRIBUMAR, S.L.</t>
  </si>
  <si>
    <t>MANIPULACIÓN, EMPAQUETADO Y VENTA DE PESCADOS Y MARISCOS.</t>
  </si>
  <si>
    <t>001222</t>
  </si>
  <si>
    <t>S.G.S. ESPAÑOLA DE CONTROL S.A.</t>
  </si>
  <si>
    <t>EXPLT. 5 BÁSCULAS PESAJE CAMIONES Y VAGONES EN M. LEVANTE Y J. GONZALO</t>
  </si>
  <si>
    <t>001225</t>
  </si>
  <si>
    <t>PLANTA DE FUNDICION Y REFINERÍA DE COBRE, INSTL. AUXL. Y TERMIN TRÁF.</t>
  </si>
  <si>
    <t>001231</t>
  </si>
  <si>
    <t>BANCO DE ALIMENTOS DE HUELVA</t>
  </si>
  <si>
    <t>RECEPCIÓN, ALMACENAJE, CLASIFICACIÓN Y DISTRIBUCIÓN DE ALIMENTOS.</t>
  </si>
  <si>
    <t>001238</t>
  </si>
  <si>
    <t>TENDIDO UNA CONDUCCIÓN DE FUELÓLEOS POR GALERÍA SITUADA EN CALLE A.</t>
  </si>
  <si>
    <t>001239</t>
  </si>
  <si>
    <t>URBASER, S.A.</t>
  </si>
  <si>
    <t>INSTALAC. AUXIL. PARA LA PRESTACIÓN DEL SERVICIO DE JARDINERÍA.</t>
  </si>
  <si>
    <t>001244</t>
  </si>
  <si>
    <t>CONDUCC. DE ABASTECIMIENTO DE AGUA DE RIEGO AL JARDÍN BOTÁNICO</t>
  </si>
  <si>
    <t>001245</t>
  </si>
  <si>
    <t>FERTINAGRO SUR, S.L.</t>
  </si>
  <si>
    <t>PRODUCCION DE NUTRIENTES SECUNDARIOS Y OLIGOELEMENTOS PARA NUTRICION</t>
  </si>
  <si>
    <t>001246</t>
  </si>
  <si>
    <t>EXPLOTACIÓN DE LÍNEA ELÉCTRICA DE 15 KV.</t>
  </si>
  <si>
    <t>NAVIERA ARMAS, S.A.</t>
  </si>
  <si>
    <t>001252</t>
  </si>
  <si>
    <t>TELEFONICA MOVILES ESPAÑA,S.A.</t>
  </si>
  <si>
    <t>INSTALACIÓN Y EXPLOTACIÓN DE ANTENAS DE TELEFONÍA MÓVIL.</t>
  </si>
  <si>
    <t>001255</t>
  </si>
  <si>
    <t>PESC. Y MAR. SANCHEZ DE LA CAMPA, S.L.</t>
  </si>
  <si>
    <t>COMERCIALIZACIÓN DE PESCADOS Y MARISCOS</t>
  </si>
  <si>
    <t>001261</t>
  </si>
  <si>
    <t>ONOBA, AUXILIAR DE LA CARROCERIA, S.L.</t>
  </si>
  <si>
    <t>TALLER DE SERVICIO VEHÍCULOS PARA EMPRESAS TRANSPORTE</t>
  </si>
  <si>
    <t>001273</t>
  </si>
  <si>
    <t>LAHUERTA SUBIAS, JOSE MIGUEL</t>
  </si>
  <si>
    <t>CENTRO DEPORTIVO</t>
  </si>
  <si>
    <t>001274</t>
  </si>
  <si>
    <t>GRUPO HOSTELERO BONILLA, S.L.U.</t>
  </si>
  <si>
    <t>EXPLOTACIÓN BAR/CAFETERÍA-RESTAURANTE</t>
  </si>
  <si>
    <t>001275</t>
  </si>
  <si>
    <t>PLANTA PREPAR.MATER.PRIMAS Y TERMINAL ALMACEN.EXPED.GRANELES LIQUID.</t>
  </si>
  <si>
    <t>001280</t>
  </si>
  <si>
    <t>PANTALÁN PARA CARGA Y DESCARGA DE GRANELES LÍQUIDOS.</t>
  </si>
  <si>
    <t>001281</t>
  </si>
  <si>
    <t>001284</t>
  </si>
  <si>
    <t>SEABERY SOLUCIONES, S.L.</t>
  </si>
  <si>
    <t>PLANTA ENSAMBLAJE Y PRODUCCIÓN COMPONENT. INFORMÁTICOS Y ELECTRÓNICOS.</t>
  </si>
  <si>
    <t>001287</t>
  </si>
  <si>
    <t>HIELOS COSTA DE LA LUZ, S.L.</t>
  </si>
  <si>
    <t>FÁBRICA DE HIELO</t>
  </si>
  <si>
    <t>001289</t>
  </si>
  <si>
    <t>SDAD. ESTIBA Y DESESTIBA PTO HUELVA</t>
  </si>
  <si>
    <t>INSTALACIONES PROPIAS DEL SERVICIO DE DICHA SOCIEDAD</t>
  </si>
  <si>
    <t>001290</t>
  </si>
  <si>
    <t>PLANTA DE NEUTRALIZACIÓN DE EFLUENTES.</t>
  </si>
  <si>
    <t>001295</t>
  </si>
  <si>
    <t>IMESAPI, S.A.</t>
  </si>
  <si>
    <t>SERVICIOS DE MANTENIMIENTO</t>
  </si>
  <si>
    <t>001297</t>
  </si>
  <si>
    <t>ALMACÉN Y LOCALES PARA OFICINAS</t>
  </si>
  <si>
    <t>001299</t>
  </si>
  <si>
    <t>IDAMAR S.A.</t>
  </si>
  <si>
    <t>ALMAC. Y  VENTA EFECTOS NAVALES Y SUMINIST. PESQUEROS E INDUSTRIALES.</t>
  </si>
  <si>
    <t>001302</t>
  </si>
  <si>
    <t>ALQUIBOXES, C.B.</t>
  </si>
  <si>
    <t>CENTRO DE BRICOLAJE DEL AUTOMÓVIL.</t>
  </si>
  <si>
    <t>001303</t>
  </si>
  <si>
    <t>MASTERCLIMA DE HUELVA, S.L.U.</t>
  </si>
  <si>
    <t>COMERCIALIZ., MONTAJE Y MANTENIMIENTO INSTALAC. FRÍO INDUSTRIAL</t>
  </si>
  <si>
    <t>001306</t>
  </si>
  <si>
    <t>PANTALÁN ATRAQUE DE BUQUES Y CARGA/DESCARGA DE GRANELES</t>
  </si>
  <si>
    <t>001309</t>
  </si>
  <si>
    <t>IMPALA TERMINALS HUELVA, S.L.U.</t>
  </si>
  <si>
    <t>TERMINAL CARGA/DESCARGA, ALMAC., PREPARAC. Y EXPEDIC. MINERALES/CHATAR</t>
  </si>
  <si>
    <t>001311</t>
  </si>
  <si>
    <t>CENTRO DE ELABORACION PROPIA, S.L.</t>
  </si>
  <si>
    <t>EXPLOTACIÓN DE UN BAR/CAFETERÍA-RESTAURANTE</t>
  </si>
  <si>
    <t>001313</t>
  </si>
  <si>
    <t>FRIGORIFICOS EL RETORNO, S.L.</t>
  </si>
  <si>
    <t>INSTALACIONES FRIGORÍFICAS.</t>
  </si>
  <si>
    <t>001317</t>
  </si>
  <si>
    <t>LINEA ELECT. BAJA TENSION ABASTECIMIENTO RECINTO FERIAL</t>
  </si>
  <si>
    <t>001324</t>
  </si>
  <si>
    <t>001325</t>
  </si>
  <si>
    <t>CONCASA HUELVA, S.L.</t>
  </si>
  <si>
    <t>TERMINAL DE CONTENEDORES EN EL MUELLE SUR DEL PUERTO EXTERIOR</t>
  </si>
  <si>
    <t>001331</t>
  </si>
  <si>
    <t>EUROGRUAS OCCIDENTAL, S.L.U.</t>
  </si>
  <si>
    <t>PARQUE Y TALLER DE MAQUINARIA.</t>
  </si>
  <si>
    <t>001336</t>
  </si>
  <si>
    <t>MAGTEL COMUNICACION AVANZADAS, S.L.</t>
  </si>
  <si>
    <t>TENDIDO CABLE FIBRA ÓPTICA Y PRESTAC. SERVICIOS TELECOMUNICACIONES</t>
  </si>
  <si>
    <t>001339</t>
  </si>
  <si>
    <t>TELEFONICA DE ESPAÑA, S.A.U.</t>
  </si>
  <si>
    <t>LÍNEAS DE TELECOMUNICACIONES</t>
  </si>
  <si>
    <t>001341</t>
  </si>
  <si>
    <t>DOS FUENTES, S.L.U</t>
  </si>
  <si>
    <t>EJECUCIÓN Y MTO.DE OBRAS CIVILES E INDUSTRIALES Y SMTRO.DE MATERIALES</t>
  </si>
  <si>
    <t>001344</t>
  </si>
  <si>
    <t>ESIN ONUBENSE S.L.L</t>
  </si>
  <si>
    <t>SERVICIOS AUXILIARES PARA LA INDUSTRIA</t>
  </si>
  <si>
    <t>001345</t>
  </si>
  <si>
    <t>AFRIKA HOSTELERIA C.B</t>
  </si>
  <si>
    <t>BAR-RESTAURANTE</t>
  </si>
  <si>
    <t>001347</t>
  </si>
  <si>
    <t>SUBESTACIÓN ELÉCTRICA 220/50 kv Y TENDIDO DE LÍNEA ELÉCTRICA</t>
  </si>
  <si>
    <t>001348</t>
  </si>
  <si>
    <t>CENTRO LOGÍSTICO DE ALMACENAMIENTO DE GRANELES SÓLIDOS</t>
  </si>
  <si>
    <t>001349</t>
  </si>
  <si>
    <t>CENTRO DE CONVENCIONES, CELEBRACIONES Y RESTAURACIÓN.</t>
  </si>
  <si>
    <t>001350</t>
  </si>
  <si>
    <t>MARISCOS HUELVA MAR,S.L.</t>
  </si>
  <si>
    <t>INSTAL. FRIGORÍFICAS, ELABOR., COMERC. Y VENTA DE PRODUCTOS DERIVADOS</t>
  </si>
  <si>
    <t>001355</t>
  </si>
  <si>
    <t>FEPEJA DE PAPELERIA, S.L.</t>
  </si>
  <si>
    <t>ALMACÉN Y VENTA DE MATERIAL DE OFICINA</t>
  </si>
  <si>
    <t>001359</t>
  </si>
  <si>
    <t>MARISCOS HERNANDEZ, S.L.</t>
  </si>
  <si>
    <t>INSTALAC. FRIGORÍF., ELABORAC., COMERCIALIZ., Y VENTA PRODUCT. PESCA</t>
  </si>
  <si>
    <t>001362</t>
  </si>
  <si>
    <t>PROYECTOS E IMPLANTACION DE TUBERIAS , S.L.</t>
  </si>
  <si>
    <t>MONTAJE Y MANTENIMIENTO INDUSTRIAL.</t>
  </si>
  <si>
    <t>001365</t>
  </si>
  <si>
    <t>MARISCOS MB, S.L.U</t>
  </si>
  <si>
    <t>INSTALACIONES FRIGORIFICAS, ELABORACIÓN, COMERC. Y VENTA PROD. PESCA</t>
  </si>
  <si>
    <t>001369</t>
  </si>
  <si>
    <t>MANTENIMIENTO Y ESTACIONAMIENTO DE FLOTA PROPIA DE VEHÍCULOS</t>
  </si>
  <si>
    <t>001372</t>
  </si>
  <si>
    <t>ROMERO PAQUETE, LEOPOLDO</t>
  </si>
  <si>
    <t>CAFETERÍA-BAR.</t>
  </si>
  <si>
    <t>001373</t>
  </si>
  <si>
    <t>CONDE CORDERO, GUMERSINDO</t>
  </si>
  <si>
    <t>BAR DE TAPAS.</t>
  </si>
  <si>
    <t>001374</t>
  </si>
  <si>
    <t>CAFETERÍA-PASTELERÍA.</t>
  </si>
  <si>
    <t>001375</t>
  </si>
  <si>
    <t>ONUBA FUN, S.L.</t>
  </si>
  <si>
    <t>JUEGOS Y OCIO FAMILIAR.</t>
  </si>
  <si>
    <t>001376</t>
  </si>
  <si>
    <t>RESTBAHIA, S.L.</t>
  </si>
  <si>
    <t>BAR-MARISQUERÍA.</t>
  </si>
  <si>
    <t>001378</t>
  </si>
  <si>
    <t>MOSQUITO ACTIVIDADES, S.L.</t>
  </si>
  <si>
    <t>BAR-COCTELERÍA Y ACTIVIDADES CULTURALES.</t>
  </si>
  <si>
    <t>001379</t>
  </si>
  <si>
    <t>BAR, JUEGOS INFANTILES Y ALQUILER DE VEHÍCULOS SIN MOTOR.</t>
  </si>
  <si>
    <t>001381</t>
  </si>
  <si>
    <t>SAYBOLT ESPAÑA, S.A</t>
  </si>
  <si>
    <t>LABORATORIO DE ENSAYO DE MUESTRAS Y OFICINAS.</t>
  </si>
  <si>
    <t>001384</t>
  </si>
  <si>
    <t>LOBATO SEGURIDAD, S.L.</t>
  </si>
  <si>
    <t>ACADEMIA DE FORMACIÓN EN MATERIA NÁUTICO-PESQUERA.</t>
  </si>
  <si>
    <t>001386</t>
  </si>
  <si>
    <t>RECTIFICADOS LEMAR, S.L.</t>
  </si>
  <si>
    <t>TALLER DE MANTENIMIENTO INDUSTRIAL.</t>
  </si>
  <si>
    <t>001389</t>
  </si>
  <si>
    <t>LA RIA PADEL, S.L.</t>
  </si>
  <si>
    <t>CENTRO DEPORTIVO.</t>
  </si>
  <si>
    <t>001390</t>
  </si>
  <si>
    <t>ARIDOS ANFERSA, S.L.</t>
  </si>
  <si>
    <t>ALQUILER DE MAQUINARIA PARA LA MANIPULACIÓN DE MERCANCÍAS.</t>
  </si>
  <si>
    <t>REBOBINADOS SUR, S.L.</t>
  </si>
  <si>
    <t>CONDUCCION AGUA DE LA C.H.G. A CENTRAL TÉRMICA.</t>
  </si>
  <si>
    <t>PREBETONG HORMIGONES, S.A.</t>
  </si>
  <si>
    <t>FABRICACIÓN DE HORMIGONES Y MORTEROS.</t>
  </si>
  <si>
    <t>OLEOMETRO JUNTO CON EL TENDIDO DE UN CABLE DE MANDO M. PETROLEROS</t>
  </si>
  <si>
    <t>CASETA DE ENTRADA A MUELLE PETROLERO.</t>
  </si>
  <si>
    <t>TOMA DE GASOLEO PARA SUMINISTRO A BUQUES PESQUEROS MLLE.PETROLERO.</t>
  </si>
  <si>
    <t>INSTALACIÓN BRAZO PARA CARGA/DESCARGA DE BENCENO EN MLLE.PETROLERO.</t>
  </si>
  <si>
    <t>A01045</t>
  </si>
  <si>
    <t>ALMACENAJE DE GRANELES SÓLIDOS.</t>
  </si>
  <si>
    <t>A01047</t>
  </si>
  <si>
    <t>ESTACIONES PUERTO SUR, S.L.</t>
  </si>
  <si>
    <t>ESTACIÓN DE SERVICIO PARA CARBURANTES E INSTALACIONES COMPLEMENTARIAS.</t>
  </si>
  <si>
    <t>PUIG MORA, MARÍA DEL ROCIO</t>
  </si>
  <si>
    <t>CINROCAR, S.L.</t>
  </si>
  <si>
    <t>EXPLOTACIÓN DE BAR-RESTAURANTE EN LONJA DEL MUELLE DE LEVANTE</t>
  </si>
  <si>
    <t>MATERIAS PRIMAS SECUNDARIAS, S.A.</t>
  </si>
  <si>
    <t>EXTRACCIÓN CENIZAS DE PIRITA ALMACENADAS EN MARISMAS DEL PINAR</t>
  </si>
  <si>
    <t>DEPENDENCIA PROVINCIAL DE ADUANA II.EE. DE HUELVA</t>
  </si>
  <si>
    <t>EDIFICIO PARA OFICINAS DE ADUANAS EN EL MUELLE DE LEVANTE.</t>
  </si>
  <si>
    <t>DIRECCION GENERAL DE LA MARINA MERCANTE</t>
  </si>
  <si>
    <t>LABORES ADMINISTRATIVAS PROPIAS.</t>
  </si>
  <si>
    <t>A01237</t>
  </si>
  <si>
    <t>ASOC. PERSONAS EXPERTAS VOLUNT. UNIPO MAZAGON</t>
  </si>
  <si>
    <t>TALLER DE ACTIVIDADES RADIOFÓNICAS.</t>
  </si>
  <si>
    <t>AGENCIA ESTATAL ADMON TRIBUTARIA</t>
  </si>
  <si>
    <t>LOCALES PARA SERVICIO MARÍTIMO Nº 7, Nº 8 Y Nº 9.</t>
  </si>
  <si>
    <t>EMPRESA TRANSFORMACION AGRARIA S.A</t>
  </si>
  <si>
    <t>ACOPIO TEMPORAL MÓDULOS PARA CONSTRUCCIÓN ARRECIFE ARTIFICIAL</t>
  </si>
  <si>
    <t>BASE DE SU FLOTA ATRACADA EN EL MUELLE DE SALTÉS</t>
  </si>
  <si>
    <t>CLUB DEPORTIVO PIRAGUISMO TARTESOS HUELVA</t>
  </si>
  <si>
    <t>CENTRO DE ACTIVIDADES NÁUTICO-DEPORTIVAS</t>
  </si>
  <si>
    <t>2007 ALTO LA ERA CONSTRUCCIONES, S.L.</t>
  </si>
  <si>
    <t>JJ MM IBERIA, S.L.</t>
  </si>
  <si>
    <t>DEPÓSITO ADUANERO Y PROVISIONISTA DE BUQUES</t>
  </si>
  <si>
    <t>A01388</t>
  </si>
  <si>
    <t>FINES PROPIOS DE LA INSTITUCIÓN</t>
  </si>
  <si>
    <t>A01392</t>
  </si>
  <si>
    <t>BUENO SANCHEZ, JOSE MANUEL</t>
  </si>
  <si>
    <t>BAR-RESTAURANTE.</t>
  </si>
  <si>
    <t>A01395</t>
  </si>
  <si>
    <t>OFICINA DE CONTROL TRÁFICO EMBARQUE/DESEMBARQUE REMOLQUES Y CAMIONES</t>
  </si>
  <si>
    <t>MV0014</t>
  </si>
  <si>
    <t>AS. EXPOR.PESCADOS Y MARISCOS</t>
  </si>
  <si>
    <t>VENDEDORES DE PESCADOS Y MARISCOS.</t>
  </si>
  <si>
    <t>MV0015</t>
  </si>
  <si>
    <t>GESICO SISTEMAS, S.L.</t>
  </si>
  <si>
    <t>ME0063</t>
  </si>
  <si>
    <t>RICARDO FUENTES E HIJOS CADIZ, S.A.</t>
  </si>
  <si>
    <t>EXPORTADORES DE PESCADOS Y MARISCOS</t>
  </si>
  <si>
    <t>ME0121</t>
  </si>
  <si>
    <t>BARROSO Y CAÑON S.L.</t>
  </si>
  <si>
    <t>ME0051</t>
  </si>
  <si>
    <t>TRAOLA S.L.</t>
  </si>
  <si>
    <t>EXPORTADORES DE PESCADOS Y MARISCOS.</t>
  </si>
  <si>
    <t>ME0053</t>
  </si>
  <si>
    <t>MARISCOS SANDIMAR,S.L.</t>
  </si>
  <si>
    <t>ME0054</t>
  </si>
  <si>
    <t>ME0064</t>
  </si>
  <si>
    <t>ME0065</t>
  </si>
  <si>
    <t>PESCADOS Y MARISCOS M. MUÑOZ, S.L.</t>
  </si>
  <si>
    <t>ME0078</t>
  </si>
  <si>
    <t>VAZQUEZ FERNANDEZ, RAFAEL</t>
  </si>
  <si>
    <t>ME0079</t>
  </si>
  <si>
    <t>ME0095</t>
  </si>
  <si>
    <t>ME0096</t>
  </si>
  <si>
    <t>ME0101</t>
  </si>
  <si>
    <t>PATAGONIA DE MARISCOS Y PESCADOS, S.L.</t>
  </si>
  <si>
    <t>ME0113</t>
  </si>
  <si>
    <t>MARISCOS CRUZADO, S.L.</t>
  </si>
  <si>
    <t>ME0114</t>
  </si>
  <si>
    <t>ME0115</t>
  </si>
  <si>
    <t>ME0124</t>
  </si>
  <si>
    <t>VILLAONUBA, S.L.</t>
  </si>
  <si>
    <t>ME0047</t>
  </si>
  <si>
    <t>ME0050</t>
  </si>
  <si>
    <t>ME0055</t>
  </si>
  <si>
    <t>ME0058</t>
  </si>
  <si>
    <t>ME0059</t>
  </si>
  <si>
    <t>ME0066</t>
  </si>
  <si>
    <t>MARISCOS COSTAONUBA 2001, S.L.U.</t>
  </si>
  <si>
    <t>ME0074</t>
  </si>
  <si>
    <t>MARISCOS PESCA, S.L.</t>
  </si>
  <si>
    <t>ME0081</t>
  </si>
  <si>
    <t>FERNANDEZ DOMINGUEZ, MANUEL</t>
  </si>
  <si>
    <t>ME0087</t>
  </si>
  <si>
    <t>LAGUNAPEIXE, S.L.</t>
  </si>
  <si>
    <t>ME0104</t>
  </si>
  <si>
    <t>ME0105</t>
  </si>
  <si>
    <t>ME0111</t>
  </si>
  <si>
    <t>ME0112</t>
  </si>
  <si>
    <t>ME0117</t>
  </si>
  <si>
    <t>LOPEZ NAVARRO, JUAN ANTONIO</t>
  </si>
  <si>
    <t>ME0120</t>
  </si>
  <si>
    <t>MARISCOS JESUMAR, S.L.</t>
  </si>
  <si>
    <t>MM0003</t>
  </si>
  <si>
    <t>COMERCIALIZADORA ONUBENSE DE PESCADOS, S.L.</t>
  </si>
  <si>
    <t>ACTIVIDAD DE MAYORISTA DE PESCA FRESCA (2ª VENTAS)</t>
  </si>
  <si>
    <t>MM0006</t>
  </si>
  <si>
    <t>PESCADOS HERMANOS RUEDA, S.L.</t>
  </si>
  <si>
    <t>MM0008</t>
  </si>
  <si>
    <t>MUÑOZ PAREJA Y RAMIREZ S.L.</t>
  </si>
  <si>
    <t>Baliza Duque alba Muelle Sur</t>
  </si>
  <si>
    <t>Gp D (2)</t>
  </si>
  <si>
    <t>Polígono Pesquero Norte - Calle Arrastre</t>
  </si>
  <si>
    <t>Viales de acceso al Poligono Pesquero Norte</t>
  </si>
  <si>
    <t>Transversal entre calle Arrastre y Almadraba</t>
  </si>
  <si>
    <t>Calle Almadraba</t>
  </si>
  <si>
    <t>Avenida Enlace (Astilleros)</t>
  </si>
  <si>
    <t>Rotonda Acceso puente Santa Eulalia</t>
  </si>
  <si>
    <t xml:space="preserve">                              Via de servicio MIJG - Entrada FFCC Sur MIJG</t>
  </si>
  <si>
    <t>Carretera costera salida MIJG - N-442</t>
  </si>
  <si>
    <t>Carretera costera  salida a Muelle Petrolero</t>
  </si>
  <si>
    <t>Vial Carretera costera a N-442</t>
  </si>
  <si>
    <t>Autobuses</t>
  </si>
  <si>
    <t>Turismos</t>
  </si>
  <si>
    <t>Camiones</t>
  </si>
  <si>
    <t>Vehículos especiales</t>
  </si>
  <si>
    <t>Motocicletas</t>
  </si>
  <si>
    <t>E_14 Estimación del número de empleos director, indirectos e inducidos por la comunidad portuaria</t>
  </si>
  <si>
    <t>E_15 Estimación del valor añadido bruto de la comunidad portuaria</t>
  </si>
  <si>
    <t>S_24 Acciones de la Autoridad Portuaria para atender las necesidades de accesibilidad de discapacitados</t>
  </si>
  <si>
    <t>450 CV</t>
  </si>
  <si>
    <t>Puerto Exterior (fuera de muelles)</t>
  </si>
  <si>
    <t>Huelvaport</t>
  </si>
  <si>
    <t>Puesto de Control de la Guardia Civil</t>
  </si>
  <si>
    <t xml:space="preserve">11,95 m2 </t>
  </si>
  <si>
    <t>Locales (3) del servicio marítimo de la Agencia Estatal de la Administración Tributaria</t>
  </si>
  <si>
    <t>48,8 m2</t>
  </si>
  <si>
    <t xml:space="preserve">65,07 m2 </t>
  </si>
  <si>
    <t xml:space="preserve">6,63 m2 </t>
  </si>
  <si>
    <t>Muelle Ingeniero Juan Gonzalo</t>
  </si>
  <si>
    <t>1776,82 m2</t>
  </si>
  <si>
    <t>Paceco</t>
  </si>
  <si>
    <t>Contenedores Panamax</t>
  </si>
  <si>
    <t>30-40</t>
  </si>
  <si>
    <t>Contenedores PostPanamax</t>
  </si>
  <si>
    <t>40-50</t>
  </si>
  <si>
    <t>22-23</t>
  </si>
  <si>
    <t>25-27</t>
  </si>
  <si>
    <t>Rendimiento Contenedores/h</t>
  </si>
  <si>
    <t>De Pórtico</t>
  </si>
  <si>
    <t>Hasta 6 Tm</t>
  </si>
  <si>
    <t>Entre 7 y 12 Tm</t>
  </si>
  <si>
    <t>Entre 13 y 16 Tm</t>
  </si>
  <si>
    <t>Mayor de 16 Tm</t>
  </si>
  <si>
    <t>959 379 464</t>
  </si>
  <si>
    <t>959 379 423</t>
  </si>
  <si>
    <t>agencyhuelva@cepsa.com</t>
  </si>
  <si>
    <t>operationshuv@opdr.com</t>
  </si>
  <si>
    <t>932 624 170</t>
  </si>
  <si>
    <t>iausina@transcoma.com</t>
  </si>
  <si>
    <t>956 570 673</t>
  </si>
  <si>
    <t>fernando.calvillo@wilhelmsen.com</t>
  </si>
  <si>
    <t>MH Bland, S.L.</t>
  </si>
  <si>
    <t>Ctra. Cádiz-Málaga, Km. 107, Ed. Sotovila I, 2º P10</t>
  </si>
  <si>
    <t>956 787 223</t>
  </si>
  <si>
    <t>956 632 707</t>
  </si>
  <si>
    <t>agency.algeciras@mhbland.com</t>
  </si>
  <si>
    <t>Termisur Eurocargo, S.A.</t>
  </si>
  <si>
    <t>Ctra. de la Esclusa, s/nº</t>
  </si>
  <si>
    <t>955 115 700</t>
  </si>
  <si>
    <t>955 115 701</t>
  </si>
  <si>
    <t>termisur-eurocargo@ral.es</t>
  </si>
  <si>
    <t>ag.hu@erhip.com</t>
  </si>
  <si>
    <t>956 227 749</t>
  </si>
  <si>
    <t>pborrero@concasa-cadiz.com</t>
  </si>
  <si>
    <t>jmchr@transitos.e.telefonica.net</t>
  </si>
  <si>
    <t>rbarros@sertego.com</t>
  </si>
  <si>
    <t>amarreydesamarremolina@yahoo.es</t>
  </si>
  <si>
    <t>towade.huelva@boluda.com.es</t>
  </si>
  <si>
    <t>portservice@boluda.com.es</t>
  </si>
  <si>
    <t>Ctra. San Martín de Valdeiglesias, Km 0,700. Edificio Ford</t>
  </si>
  <si>
    <t>miguelangel@ditrasa.es</t>
  </si>
  <si>
    <t>sermalub@hotmail.com</t>
  </si>
  <si>
    <t>info@marmisur.com</t>
  </si>
  <si>
    <t>Galp Energía España, S.A.U.</t>
  </si>
  <si>
    <t>Anabel Segura, 16 Ed. Vega Norte</t>
  </si>
  <si>
    <t>Alcobendas</t>
  </si>
  <si>
    <t>917 146 700</t>
  </si>
  <si>
    <t>carina.pereira@galp.com</t>
  </si>
  <si>
    <t>Inversiones Onubenses, S.L.</t>
  </si>
  <si>
    <t>Corazón de Jesús, 10</t>
  </si>
  <si>
    <t>San Bartolomé de la Torre</t>
  </si>
  <si>
    <t>959 386 010</t>
  </si>
  <si>
    <t>administracion@inversionesonubenses.es</t>
  </si>
  <si>
    <t>Transportes HAM, S.L.U.</t>
  </si>
  <si>
    <t>Abrera (Barcelona)</t>
  </si>
  <si>
    <t>jugomez@ham.es</t>
  </si>
  <si>
    <t>Agencia Marítima Portillo,S.L.</t>
  </si>
  <si>
    <t>CEPSA- Petronuba, S.A.</t>
  </si>
  <si>
    <t>Ership, S.A.U.</t>
  </si>
  <si>
    <t>Corporación de Prácticos del Puerto y Ría de Huelva, S.L.P.</t>
  </si>
  <si>
    <t>Sermalub, S.L.L.</t>
  </si>
  <si>
    <t>En ejecución</t>
  </si>
  <si>
    <t>Edificio de lonja y urbanización aledaña. Año 2015</t>
  </si>
  <si>
    <t xml:space="preserve">Muelle de Levante, Local Vdor. 14 </t>
  </si>
  <si>
    <t>955 007 200</t>
  </si>
  <si>
    <t>registro@camarahuelva.com</t>
  </si>
  <si>
    <t>Cámara Oficial de Comercio, Industria, Servicios y Navegación de Huelva</t>
  </si>
  <si>
    <t>comtemarhuelva@fn.mde.es</t>
  </si>
  <si>
    <t>Avda. Hispanoamerica, 9</t>
  </si>
  <si>
    <t>959 759 103</t>
  </si>
  <si>
    <t>José Leandro Muñoz, "Pepe Info", nº 6-Bajo</t>
  </si>
  <si>
    <t>h-cmd-huelva-maritima@guardiacivil.org</t>
  </si>
  <si>
    <t>C/ Berdigón, nº 11</t>
  </si>
  <si>
    <t>959 254 111</t>
  </si>
  <si>
    <t>e-business.ale@airliquide.com</t>
  </si>
  <si>
    <t>Algry Quimica, S.L.</t>
  </si>
  <si>
    <t>959 210 600</t>
  </si>
  <si>
    <t>959 210760</t>
  </si>
  <si>
    <t>Apartado de Correos 310</t>
  </si>
  <si>
    <t>C/ Alameda Apocada, 21 1ª</t>
  </si>
  <si>
    <t>hu@decalesp.com</t>
  </si>
  <si>
    <t>contacta@enagas.es</t>
  </si>
  <si>
    <t>eqo@eqonb.es</t>
  </si>
  <si>
    <t>Fertiberia S.A. (fabrica de Palos)</t>
  </si>
  <si>
    <t>Apartado de Correos 44</t>
  </si>
  <si>
    <t>info.palos@fertiberia.es
admin@fertiberia.es</t>
  </si>
  <si>
    <t>Muelle de Levante, Mód. Exportadores 73</t>
  </si>
  <si>
    <t>Fertiberia S.A. (fabrica de Huelva)</t>
  </si>
  <si>
    <t>Apartado de Correos 160</t>
  </si>
  <si>
    <t>959 281 211</t>
  </si>
  <si>
    <t>info@fertiberiahuelva.es</t>
  </si>
  <si>
    <t>Polígono Empresarial Mirador del Odiel, C/ Taray, 41</t>
  </si>
  <si>
    <t>VANUATU</t>
  </si>
  <si>
    <t>Concentrados de minerales de hierro</t>
  </si>
  <si>
    <t>Nitritos, nitratos, excepto de estronci</t>
  </si>
  <si>
    <t>Productos laminados planos de hierro</t>
  </si>
  <si>
    <t>Tableros de partículas y similares</t>
  </si>
  <si>
    <t>Hidróxido de sodio (sosa caústica)</t>
  </si>
  <si>
    <t>08-MINERAL DE HIERRO</t>
  </si>
  <si>
    <t>35-Atlantic Copper Norte</t>
  </si>
  <si>
    <t>0035-Atlantic Copper Norte</t>
  </si>
  <si>
    <t>57-Atlantic Copper Sur TNP-1</t>
  </si>
  <si>
    <t>0057-Atlantic Copper Sur TNP-1</t>
  </si>
  <si>
    <t>75-Atlantic Copper TNP-2</t>
  </si>
  <si>
    <t>0075-Atlantic Copper TNP-2</t>
  </si>
  <si>
    <t>ZALVIDE</t>
  </si>
  <si>
    <t>TERMISUR</t>
  </si>
  <si>
    <t xml:space="preserve">A_09 Calidad de aire en el puerto </t>
  </si>
  <si>
    <t>A_17 Vertidos aguas residuales</t>
  </si>
  <si>
    <t>A_28 Regeneración entorno natural emprendidos por la Autoridad Portuaria</t>
  </si>
  <si>
    <t>RO-RO PASAJE</t>
  </si>
  <si>
    <t>RO-RO NO PASAJE</t>
  </si>
  <si>
    <t>Grúa automóvil Gottwald nº 30 muelle Ingeniero Juan Gonzalo</t>
  </si>
  <si>
    <t xml:space="preserve">**sumatorio de las GT de los buques </t>
  </si>
  <si>
    <t xml:space="preserve">* Los únicos varaderos existentes son los de astilleros. </t>
  </si>
  <si>
    <t>Toneladas varadas**</t>
  </si>
  <si>
    <t>N.º de varadas</t>
  </si>
  <si>
    <t>5.16 Varaderos*</t>
  </si>
  <si>
    <t>N.º de horas</t>
  </si>
  <si>
    <t>N.º de servicios</t>
  </si>
  <si>
    <t xml:space="preserve"> No existen</t>
  </si>
  <si>
    <t>Kilos totales</t>
  </si>
  <si>
    <t>Brutos Totales</t>
  </si>
  <si>
    <t>Taras Totales</t>
  </si>
  <si>
    <t>Báscula FF.CC.</t>
  </si>
  <si>
    <t>Báscula Muelle de Levante</t>
  </si>
  <si>
    <t>Báscula Muelle Ingeniero Juan Gonzalo</t>
  </si>
  <si>
    <t>N.º de camiones entrados en el puerto</t>
  </si>
  <si>
    <t>N.º de locomotoras*</t>
  </si>
  <si>
    <t>2017</t>
  </si>
  <si>
    <t>A) ACTIVO NO CORRIENTE</t>
  </si>
  <si>
    <t>A) PATRIMONIO NETO</t>
  </si>
  <si>
    <t>I. Inmovilizado intangible</t>
  </si>
  <si>
    <t>A-1) Fondos propios</t>
  </si>
  <si>
    <t>1. Propiedad industrial y otro inmovilizado intangible</t>
  </si>
  <si>
    <t>2. Aplicaciones informáticas</t>
  </si>
  <si>
    <t>I. Patrimonio</t>
  </si>
  <si>
    <t>283.133.238,36</t>
  </si>
  <si>
    <t>3. Anticipos para inmovilizaciones intangibles</t>
  </si>
  <si>
    <t>II. Resultados acumulados</t>
  </si>
  <si>
    <t>II. Inmovilizado material</t>
  </si>
  <si>
    <t>1. Terrenos y bienes naturales</t>
  </si>
  <si>
    <t>III. Resultado del ejercicio</t>
  </si>
  <si>
    <t>2. Construcciones</t>
  </si>
  <si>
    <t>3. Equipamientos e instalaciones técnicas</t>
  </si>
  <si>
    <t>A-2) Ajustes por cambios de valor</t>
  </si>
  <si>
    <t>4. Inmovilizado en curso y anticipos</t>
  </si>
  <si>
    <t>5. Otro inmovilizado</t>
  </si>
  <si>
    <t>I. Activos financieros disponibles para la venta</t>
  </si>
  <si>
    <t>III. Inversiones inmobiliarias</t>
  </si>
  <si>
    <t>II. Operaciones de cobertura</t>
  </si>
  <si>
    <t>1. Terrenos</t>
  </si>
  <si>
    <t>III. Otros</t>
  </si>
  <si>
    <t>IV. Inversiones en empresas del grupo y asociadas a largo plazo</t>
  </si>
  <si>
    <t>A-3) Subvenciones, donaciones y legados recebidos</t>
  </si>
  <si>
    <t>48.189.604,03</t>
  </si>
  <si>
    <t>1. Instrumentos de patrimonio</t>
  </si>
  <si>
    <t>2. Créditos a empresas</t>
  </si>
  <si>
    <t>B) PASIVO NO CORRIENTE</t>
  </si>
  <si>
    <t>1.853.798,82</t>
  </si>
  <si>
    <t>V. Inversiones financieras a largo plazo</t>
  </si>
  <si>
    <t>I. Provisiones a largo plazo</t>
  </si>
  <si>
    <t>396.487,68</t>
  </si>
  <si>
    <t>1. Obligaciones por prestaciones a largo plazo al personal</t>
  </si>
  <si>
    <t>2. Créditos a terceros</t>
  </si>
  <si>
    <t>2. Provisión para responsabilidades</t>
  </si>
  <si>
    <t>3. Administraciones Públicas, subvenciones oficiales pendientes de cobro</t>
  </si>
  <si>
    <t>3. Otras provisiones</t>
  </si>
  <si>
    <t>4. Otros activos financieros</t>
  </si>
  <si>
    <t>II. Deudas a largo plazo</t>
  </si>
  <si>
    <t>1.551.297,98</t>
  </si>
  <si>
    <t>VI. Activos por impuesto diferido</t>
  </si>
  <si>
    <t>1. Deudas con entidades de crédito.</t>
  </si>
  <si>
    <t>2. Proveedores de inmovilizado a largo plazo</t>
  </si>
  <si>
    <t>VII. Deudores comerciales no corrientes</t>
  </si>
  <si>
    <t>3. Otras deudas</t>
  </si>
  <si>
    <t>B) ACTIVO CORRIENTE</t>
  </si>
  <si>
    <t>III. Deudas con empresas del grupo y asociadas a largo plazo</t>
  </si>
  <si>
    <t>I. Activos no corrientes mantenidos para la venta</t>
  </si>
  <si>
    <t>IV. Pasivos por impuesto diferido</t>
  </si>
  <si>
    <t>(93.986,84)</t>
  </si>
  <si>
    <t>II. Existencias</t>
  </si>
  <si>
    <t>V. Periodificaciones a largo plazo</t>
  </si>
  <si>
    <t>III. Deudores comerciales y otras cuentas a cobrar</t>
  </si>
  <si>
    <t>C) PASIVO CORRIENTE</t>
  </si>
  <si>
    <t>9.722.340,21</t>
  </si>
  <si>
    <t>1. Clientes por ventas y prestaciones de servicios</t>
  </si>
  <si>
    <t>2. Clientes y deudores, empresas del grupo y asociadas</t>
  </si>
  <si>
    <t>3. Deudores varios</t>
  </si>
  <si>
    <t>II. Provisiones a corto plazo</t>
  </si>
  <si>
    <t>3.575.718,05</t>
  </si>
  <si>
    <t>4. Administrac. Públicas, subvenciones oficiales ptes. de cobro</t>
  </si>
  <si>
    <t>5. Otros créditos con las Administraciones Públicas</t>
  </si>
  <si>
    <t>III. Deudas a corto plazo</t>
  </si>
  <si>
    <t>3.197.203,04</t>
  </si>
  <si>
    <t>1. Deudas con entidades de crédito</t>
  </si>
  <si>
    <t>IV. Inversiones en empresas del grupo y asociadas a c.p.</t>
  </si>
  <si>
    <t>2. Proveedores de inmovilizado a corto plazo</t>
  </si>
  <si>
    <t>2.684.695,61</t>
  </si>
  <si>
    <t>3. Otros pasivos financieros</t>
  </si>
  <si>
    <t>512.507,43</t>
  </si>
  <si>
    <t>V. Inversiones financieras a corto plazo</t>
  </si>
  <si>
    <t>IV. Deudas con empresas del grupo y asociadas a corto plazo</t>
  </si>
  <si>
    <t>3. Otros activos financieros</t>
  </si>
  <si>
    <t>V. Acreedores comerciales y otras cuentas a pagar</t>
  </si>
  <si>
    <t>2.949.419,12</t>
  </si>
  <si>
    <t>1. Acreedores y otras cuentas a pagar</t>
  </si>
  <si>
    <t>2.458.969,59</t>
  </si>
  <si>
    <t>VI. Periodificaciones</t>
  </si>
  <si>
    <t>2. Administraciones Públicas, anticipos de subvenciones</t>
  </si>
  <si>
    <t>3. Otras deudas con las Administraciones Públicas</t>
  </si>
  <si>
    <t>490.449,53</t>
  </si>
  <si>
    <t>VII. Efectivo y otros activos líquidos equivalentes</t>
  </si>
  <si>
    <t>1. Tesorería</t>
  </si>
  <si>
    <t>2. Otros activos líquidos equivalentes</t>
  </si>
  <si>
    <t>TOTAL ACTIVO (A+B)</t>
  </si>
  <si>
    <t>TOTAL PATRIMONIO NETO Y PASIVO (A+B+C)</t>
  </si>
  <si>
    <t>RECURSOS GENERADOS</t>
  </si>
  <si>
    <t>Resultado del Ejercicio</t>
  </si>
  <si>
    <t>1. Fondo de Compensación Interportuario recibido (-)</t>
  </si>
  <si>
    <t>2. Fondo de Compensación Interportuario aportado (+)</t>
  </si>
  <si>
    <t>3. Amortizaciones del inmov. intangible, material e inversiones inmob. (+) (Cuadros 1, 2.3 y 3)</t>
  </si>
  <si>
    <t>4. Correcciones valorativas por deterioro del activo no corriente (+/-) (Cuadros 1, 2.4, 3, 4 y 5)</t>
  </si>
  <si>
    <t>5. Dotación/Exceso de provisiones para riesgos y gastos (+/-) (Cuadro 7a)</t>
  </si>
  <si>
    <t>6. Resultados por bajas y enajenaciones del inmovilizado (+/-) (Cuadros 1, 2.5, 3.3 y 4.2)</t>
  </si>
  <si>
    <t>7. Reclasificac. a gasto inmov. intangible y material e invers. inmob. (+/-) (Cuadros 1, 2, 2.4 y 3)</t>
  </si>
  <si>
    <t>8. Imputación a resultados de subvenciones, donaciones y legados (Cuadro 6) (-)</t>
  </si>
  <si>
    <t>9. Imputación a resultados de anticipos recibidos por ventas o prestac. de serv. a l.p. (Cuadro 8) (-)</t>
  </si>
  <si>
    <t>10. Incorporación al activo de gastos financieros (Cuadros 1 y 2.1) (-)</t>
  </si>
  <si>
    <t>11. Variación valor razonable instrumentos financieros (+/-) (Cuadros 4a, 4b y 8)</t>
  </si>
  <si>
    <t>12. Ingresos y gastos por actualizaciones financieras (+/-) (Cuadros 4a, 4b, 5 y 8)</t>
  </si>
  <si>
    <t>13. Ingresos de OPPE para el pago de principales e intereses por litigios tarifarios (Cuadro 13)</t>
  </si>
  <si>
    <t>14. Otros ajustes (+/-)</t>
  </si>
  <si>
    <t>RECURSOS PROCEDENTES DE LAS OPERACIONES</t>
  </si>
  <si>
    <t/>
  </si>
  <si>
    <t>1. Recursos procedentes de las operaciones</t>
  </si>
  <si>
    <t>2. Ampliaciones de  patrimonio</t>
  </si>
  <si>
    <t>3. Fondo Comp. Interportuario recibido</t>
  </si>
  <si>
    <t>4. Subvenciones, donaciones y legados recibidos</t>
  </si>
  <si>
    <t>a) Subvenciones, donaciones y legados de capital</t>
  </si>
  <si>
    <t>b) Otras subvenciones, donaciones y legados</t>
  </si>
  <si>
    <t>c) Ingresos por reversión de concesiones</t>
  </si>
  <si>
    <t>5. Altas de pasivo no corriente</t>
  </si>
  <si>
    <t>a) Deudas a l.p. con entidades de crédito.</t>
  </si>
  <si>
    <t>b) Deudas a l.p con proveedores de inmovilizado</t>
  </si>
  <si>
    <t>c) Deudas a l.p. con empresas del grupo y asociadas y otros</t>
  </si>
  <si>
    <t>d) Deudas a l.p. por préstamos recibidos del Fondo de Accesib.</t>
  </si>
  <si>
    <t>e) Anticipos recibidos por ventas o prestación servicios</t>
  </si>
  <si>
    <t>6. Bajas de activo no corriente</t>
  </si>
  <si>
    <t>a) Enajenación de inmovilizado intangible y material</t>
  </si>
  <si>
    <t>b) Enajenación de inversiones inmobiliarias</t>
  </si>
  <si>
    <t>c) Enajenación de instrumentos de patrimonio</t>
  </si>
  <si>
    <t>d) Enajenación de activos no corrientes mantenidos para la venta</t>
  </si>
  <si>
    <t>b) Cancel./trasp. c.p. de subvenciones a cobrar a l.p.</t>
  </si>
  <si>
    <t>c) Cancel./trasp. c.p. de otras inversiones financieras a l.p.</t>
  </si>
  <si>
    <t>d) Transferencias de activos a otros org. Públicos</t>
  </si>
  <si>
    <t>7. Otros orígenes</t>
  </si>
  <si>
    <t xml:space="preserve">TOTAL ORÍGENES </t>
  </si>
  <si>
    <t>1. Altas de activo no corriente</t>
  </si>
  <si>
    <t>a) Adquisiciones inmov. intangible, material e invers. inmobiliarias</t>
  </si>
  <si>
    <t>Inmovilizado intangible.</t>
  </si>
  <si>
    <t>Inmovilizado Material.</t>
  </si>
  <si>
    <t>Inversiones inmobiliarias.</t>
  </si>
  <si>
    <t>b) Adquisiciones de inmovilizado financiero</t>
  </si>
  <si>
    <t>Inversiones en instrumentos de patrimonio.</t>
  </si>
  <si>
    <t>Subvenciones oficiales pendientes de cobro a l.p.</t>
  </si>
  <si>
    <t>Préstamos a l.p. concedidos al Fondo de Accesibilidad</t>
  </si>
  <si>
    <t>Otras inversiones financieras</t>
  </si>
  <si>
    <t>c) Inmovilizado por concesiones revertidas, donaciones y legados</t>
  </si>
  <si>
    <t>d) Transferencias de activos desde otros Organismos Públicos</t>
  </si>
  <si>
    <t>2. Reducciones de patrimonio</t>
  </si>
  <si>
    <t>3. Fondo Comp. Interportuario aportado</t>
  </si>
  <si>
    <t>4. Bajas de pasivo no corriente</t>
  </si>
  <si>
    <t>a) Canc./trasp. a c.p. de deudas con entidades de crédito</t>
  </si>
  <si>
    <t>b) Canc./trasp. a c.p. de deudas proveedores de inmovilizado</t>
  </si>
  <si>
    <t>c) Canc./trasp. a c.p. de deudas empr. grupo y asoc. y otros</t>
  </si>
  <si>
    <t>d) Canc./trasp. a c.p. de periodificaciones a l.p.</t>
  </si>
  <si>
    <t>e) Aplicación y traspaso a c.p. de provisiones a largo plazo</t>
  </si>
  <si>
    <t>5. Otras aplicaciones</t>
  </si>
  <si>
    <t>TOTAL APLICACIONES</t>
  </si>
  <si>
    <t>VARIACIÓN DEL CAPITAL CIRCULANTE</t>
  </si>
  <si>
    <t>Fondo de maniobra principio de ejercicio</t>
  </si>
  <si>
    <t>Variación de circulante</t>
  </si>
  <si>
    <t>Fondo de maniobra final de ejercicio</t>
  </si>
  <si>
    <t>1. Importe neto de la cifra de negocios</t>
  </si>
  <si>
    <t>A. Tasas portuarias</t>
  </si>
  <si>
    <t>a) Tasa de ocupación</t>
  </si>
  <si>
    <t>b) Tasas de utilización</t>
  </si>
  <si>
    <t>1. Tasa del buque (T1)</t>
  </si>
  <si>
    <t>2. Tasa de las embarcaciones deportivas y de recreo (T5)</t>
  </si>
  <si>
    <t>3. Tasa del pasaje (T2)</t>
  </si>
  <si>
    <t>4. Tasa de la mercancía (T3)</t>
  </si>
  <si>
    <t>5. Tasa de la pesca fresca (T4)</t>
  </si>
  <si>
    <t>6. Tasa por utilización especial de la zona de tránsito (T6)</t>
  </si>
  <si>
    <t>c) Tasa de actividad</t>
  </si>
  <si>
    <t>d) Tasa de ayudas a la navegación</t>
  </si>
  <si>
    <t>B. Otros ingresos de negocio</t>
  </si>
  <si>
    <t>a) Importes adicionales a las tasas</t>
  </si>
  <si>
    <t>3. Trabajos realizados por la empresa para su activo</t>
  </si>
  <si>
    <t>5. Otros ingresos de explotación</t>
  </si>
  <si>
    <t>a) Ingresos accesorios y otros de gestión corriente</t>
  </si>
  <si>
    <t>b) Subvenciones de explotación incorporadas al resultado del ejercicio</t>
  </si>
  <si>
    <t>c) Ingresos traspasados al resultado por concesiones revertidas</t>
  </si>
  <si>
    <t>d) Fondo de Compensación Interportuario recibido</t>
  </si>
  <si>
    <t>6. Gastos de personal</t>
  </si>
  <si>
    <t>a) Sueldos, salarios y asimilados</t>
  </si>
  <si>
    <t>b) Indemnizaciones</t>
  </si>
  <si>
    <t>c) Cargas sociales</t>
  </si>
  <si>
    <t>d) Provisiones</t>
  </si>
  <si>
    <t>7. Otros gastos de explotación</t>
  </si>
  <si>
    <t>a) Servicios exteriores</t>
  </si>
  <si>
    <t>1. Reparaciones y conservación</t>
  </si>
  <si>
    <t>2. Servicios de profesionales independientes</t>
  </si>
  <si>
    <t>3. Suministros y consumos</t>
  </si>
  <si>
    <t>4. Otros servicios exteriores</t>
  </si>
  <si>
    <t>b) Tributos</t>
  </si>
  <si>
    <t>c) Pérdidas, deterioro y variación de provisiones por operaciones comerciales</t>
  </si>
  <si>
    <t>d) Otros gastos de gestión corriente</t>
  </si>
  <si>
    <t>e) Aportación a Puertos del Estado art. 19.1.b) TRLPEMM.</t>
  </si>
  <si>
    <t>f) Fondo de Compensación Interportuario aportado</t>
  </si>
  <si>
    <t>8. Amortizaciones del inmovilizado</t>
  </si>
  <si>
    <t>9. Imputación de subvenciones de inmovilizado no financiero y otras</t>
  </si>
  <si>
    <t>10. Excesos de provisiones</t>
  </si>
  <si>
    <t>11. Deterioro y resultado por enajenaciones del inmovilizado</t>
  </si>
  <si>
    <t>a) Deterioros y pérdidas</t>
  </si>
  <si>
    <t>b) Resultados por enajenaciones y otras</t>
  </si>
  <si>
    <t>Otros resultados</t>
  </si>
  <si>
    <t>a) Ingresos excepcionales</t>
  </si>
  <si>
    <t>b) Gastos excepcionales</t>
  </si>
  <si>
    <t>A.1. RESULTADO DE EXPLOTACIÓN (1+3+5+6+7+8+9+10+11)</t>
  </si>
  <si>
    <t>12. Ingresos financieros</t>
  </si>
  <si>
    <t>a) De participaciones en instrumentos de patrimonio</t>
  </si>
  <si>
    <t>b) De valores negociables y otros instrumentos financieros</t>
  </si>
  <si>
    <t>c) Incorporación al activo de gastos financieros</t>
  </si>
  <si>
    <t>13. Gastos financieros</t>
  </si>
  <si>
    <t>a) Por deudas con terceros</t>
  </si>
  <si>
    <t>b) Por actualización de provisiones</t>
  </si>
  <si>
    <t>14. Variación de valor razonable en instrumentos financieros</t>
  </si>
  <si>
    <t>16. Deterioro y resultado por enajenaciones de instrumentos financieros</t>
  </si>
  <si>
    <t>A.2. RESULTADO FINANCIERO (12+13+14+16)</t>
  </si>
  <si>
    <t>A.3. RESULTADO ANTES DE IMPUESTOS (A.1+A.2)</t>
  </si>
  <si>
    <t>17. Impuesto sobre beneficios</t>
  </si>
  <si>
    <t>A.4. RESULTADO DEL EJERCICIO (A.3+17)</t>
  </si>
  <si>
    <t>1. Existencias</t>
  </si>
  <si>
    <t>2. Deudores comerciales y otras cuentas a cobrar</t>
  </si>
  <si>
    <t>3. Inversiones en empresas del grupo y asociadas a c.p.</t>
  </si>
  <si>
    <t>4. Inversiones financieras a c.p.</t>
  </si>
  <si>
    <t>5. Efectivo y otros activos líquidos equivalentes</t>
  </si>
  <si>
    <t>6. Provisiones a corto plazo</t>
  </si>
  <si>
    <t>7. Deudas a corto plazo</t>
  </si>
  <si>
    <t>8. Deudas con empresas del grupo y asociadas a corto plazo</t>
  </si>
  <si>
    <t>9. Acreedores comerciales y otras cuentas a pagar</t>
  </si>
  <si>
    <t>10. Periodificaciones</t>
  </si>
  <si>
    <t>TOTAL VARIACIÓN CAPITAL CIRCULANTE (*)</t>
  </si>
  <si>
    <t>339º</t>
  </si>
  <si>
    <t xml:space="preserve">A tenor de lo establecido en las vigentes Normas de Entrada, Salida, Atraque y Desatraque en el Puerto de Huelva, publicadas en el Boletín Oficial de la  Provincia de Huelva n.º 201 de 23 de octubre de 2006, la obligatoriedad de uso de remolcadores en condiciones normales viene dada en función de la eslora del buque y de la naturaleza de la mercancía, en lugar del valor de su GT.
Así, será obligatoria la concurrencia de remolcador cuando se trate de maniobras de buques de eslora superior a 90 m, que transporten mercancías peligrosas clasificadas en las clases 1, 2, 3 o 4 del Código IMDG, de las incluidas en el artículo 15 del Real Decreto 145/89 por el que se aprueba el Reglamento Nacional de Admisión Manipulación y Almacenamiento de Mercancías Peligrosas en los Puertos, y sustancias no incluidas en las divisiones anteriores, que se consideran hidrocarburos según lo definido en el artículo 1.2 del RD 253/2004, de 13 de febrero por el que se establecen medidas de prevención y lucha contra la contaminación en la operación de carga, descarga y manipulación de hidrocarburos en el ámbito marítimo y portuario.
</t>
  </si>
  <si>
    <t>Pasaje, mercancía general, Ro-Ro y contenedores</t>
  </si>
  <si>
    <t>Pantalán de Atlantic Copper, S.L.U TNP 1</t>
  </si>
  <si>
    <t>Pantalán Atlantic Copper, S.L.U. TNP 2</t>
  </si>
  <si>
    <t>Muelle de Saltés FPS</t>
  </si>
  <si>
    <t>Pantalán Reina Sofía E de CEPSA</t>
  </si>
  <si>
    <t>Pantalán Reina Sofía C de CEPSA</t>
  </si>
  <si>
    <t>Pantalán Reina Sofía W de CEPSA</t>
  </si>
  <si>
    <t>8,00 (Desplazamiento 33,226 Tm)</t>
  </si>
  <si>
    <t>Armamento, reparación</t>
  </si>
  <si>
    <t>Pantalán de Atlantic Copper, S.L.U. TNP-2</t>
  </si>
  <si>
    <t>Pantalán de Atlantic Copper, S.L.U. TNP-1</t>
  </si>
  <si>
    <t>TAIM-TFG</t>
  </si>
  <si>
    <t>L150H</t>
  </si>
  <si>
    <t>L180H</t>
  </si>
  <si>
    <t>L110F</t>
  </si>
  <si>
    <t>L150F</t>
  </si>
  <si>
    <t>L120</t>
  </si>
  <si>
    <t>FT5</t>
  </si>
  <si>
    <t>60E</t>
  </si>
  <si>
    <t>Yarcla Doce</t>
  </si>
  <si>
    <t>2 motores de 275 CV y 12,5 m de eslora</t>
  </si>
  <si>
    <t>ImpalaTerminals Huelva, S.L.U. (C-1309)</t>
  </si>
  <si>
    <t>Ciudad de Palos</t>
  </si>
  <si>
    <t>Terminal Marítima de Huelva, S.L. (C-1151)</t>
  </si>
  <si>
    <t>Servimad (C-968)</t>
  </si>
  <si>
    <t>Bergé y Cía. S.A. (C-973)</t>
  </si>
  <si>
    <t>García-Munté Energía, S.L. (C-1110)</t>
  </si>
  <si>
    <t>Congrasur (C-1048)</t>
  </si>
  <si>
    <t>Bergé Marítima, S.L.( C-1210)</t>
  </si>
  <si>
    <t>Distribumar, S.L.</t>
  </si>
  <si>
    <r>
      <t>1698 m</t>
    </r>
    <r>
      <rPr>
        <vertAlign val="superscript"/>
        <sz val="10"/>
        <rFont val="Arial"/>
        <family val="2"/>
      </rPr>
      <t>2</t>
    </r>
    <r>
      <rPr>
        <sz val="10"/>
        <rFont val="Arial"/>
        <family val="2"/>
      </rPr>
      <t xml:space="preserve"> en 2 plantas</t>
    </r>
  </si>
  <si>
    <r>
      <t>2460 m</t>
    </r>
    <r>
      <rPr>
        <vertAlign val="superscript"/>
        <sz val="10"/>
        <rFont val="Arial"/>
        <family val="2"/>
      </rPr>
      <t>2</t>
    </r>
    <r>
      <rPr>
        <sz val="10"/>
        <rFont val="Arial"/>
        <family val="2"/>
      </rPr>
      <t xml:space="preserve"> en 3 plantas</t>
    </r>
  </si>
  <si>
    <r>
      <t>2808,31 m</t>
    </r>
    <r>
      <rPr>
        <vertAlign val="superscript"/>
        <sz val="10"/>
        <rFont val="Arial"/>
        <family val="2"/>
      </rPr>
      <t>2</t>
    </r>
    <r>
      <rPr>
        <sz val="10"/>
        <rFont val="Arial"/>
        <family val="2"/>
      </rPr>
      <t xml:space="preserve"> en 3 plantas (3 edificios)</t>
    </r>
  </si>
  <si>
    <t>Guardia Civil, Sanidad Exterior</t>
  </si>
  <si>
    <r>
      <t>240 m</t>
    </r>
    <r>
      <rPr>
        <vertAlign val="superscript"/>
        <sz val="10"/>
        <rFont val="Arial"/>
        <family val="2"/>
      </rPr>
      <t>2</t>
    </r>
    <r>
      <rPr>
        <sz val="10"/>
        <rFont val="Arial"/>
        <family val="2"/>
      </rPr>
      <t xml:space="preserve"> en 2 plantas</t>
    </r>
  </si>
  <si>
    <r>
      <t>72 m</t>
    </r>
    <r>
      <rPr>
        <vertAlign val="superscript"/>
        <sz val="10"/>
        <rFont val="Arial"/>
        <family val="2"/>
      </rPr>
      <t>2</t>
    </r>
    <r>
      <rPr>
        <sz val="10"/>
        <rFont val="Arial"/>
        <family val="2"/>
      </rPr>
      <t xml:space="preserve"> en 1 planta</t>
    </r>
  </si>
  <si>
    <t>Locales (4) de la Direcicón General de la Guardia Civil</t>
  </si>
  <si>
    <r>
      <t>665 m</t>
    </r>
    <r>
      <rPr>
        <vertAlign val="superscript"/>
        <sz val="10"/>
        <rFont val="Arial"/>
        <family val="2"/>
      </rPr>
      <t>2</t>
    </r>
    <r>
      <rPr>
        <sz val="10"/>
        <rFont val="Arial"/>
        <family val="2"/>
      </rPr>
      <t xml:space="preserve"> en 1 edificio</t>
    </r>
  </si>
  <si>
    <r>
      <t>875 m</t>
    </r>
    <r>
      <rPr>
        <vertAlign val="superscript"/>
        <sz val="10"/>
        <rFont val="Arial"/>
        <family val="2"/>
      </rPr>
      <t>2</t>
    </r>
    <r>
      <rPr>
        <sz val="10"/>
        <rFont val="Arial"/>
        <family val="2"/>
      </rPr>
      <t xml:space="preserve"> en 1 edificio</t>
    </r>
  </si>
  <si>
    <r>
      <t>1.904,68  m</t>
    </r>
    <r>
      <rPr>
        <vertAlign val="superscript"/>
        <sz val="10"/>
        <rFont val="Arial"/>
        <family val="2"/>
      </rPr>
      <t>2</t>
    </r>
    <r>
      <rPr>
        <sz val="10"/>
        <rFont val="Arial"/>
        <family val="2"/>
      </rPr>
      <t xml:space="preserve"> en 3 plantas</t>
    </r>
  </si>
  <si>
    <t>Torre de Control centralizado</t>
  </si>
  <si>
    <r>
      <t>800 m</t>
    </r>
    <r>
      <rPr>
        <vertAlign val="superscript"/>
        <sz val="10"/>
        <rFont val="Arial"/>
        <family val="2"/>
      </rPr>
      <t>2</t>
    </r>
    <r>
      <rPr>
        <sz val="10"/>
        <rFont val="Arial"/>
        <family val="2"/>
      </rPr>
      <t xml:space="preserve"> en 4 plantas</t>
    </r>
  </si>
  <si>
    <r>
      <t>1.500 m</t>
    </r>
    <r>
      <rPr>
        <vertAlign val="superscript"/>
        <sz val="10"/>
        <rFont val="Arial"/>
        <family val="2"/>
      </rPr>
      <t>2</t>
    </r>
    <r>
      <rPr>
        <sz val="10"/>
        <rFont val="Arial"/>
        <family val="2"/>
      </rPr>
      <t xml:space="preserve"> para depósito</t>
    </r>
  </si>
  <si>
    <r>
      <t>555 m</t>
    </r>
    <r>
      <rPr>
        <vertAlign val="superscript"/>
        <sz val="10"/>
        <rFont val="Arial"/>
        <family val="2"/>
      </rPr>
      <t>2</t>
    </r>
    <r>
      <rPr>
        <sz val="10"/>
        <rFont val="Arial"/>
        <family val="2"/>
      </rPr>
      <t xml:space="preserve"> nave </t>
    </r>
  </si>
  <si>
    <r>
      <t>10912,40 m</t>
    </r>
    <r>
      <rPr>
        <vertAlign val="superscript"/>
        <sz val="10"/>
        <rFont val="Arial"/>
        <family val="2"/>
      </rPr>
      <t>2</t>
    </r>
    <r>
      <rPr>
        <sz val="10"/>
        <rFont val="Arial"/>
        <family val="2"/>
      </rPr>
      <t xml:space="preserve"> (3.858 m</t>
    </r>
    <r>
      <rPr>
        <vertAlign val="superscript"/>
        <sz val="10"/>
        <rFont val="Arial"/>
        <family val="2"/>
      </rPr>
      <t>2</t>
    </r>
    <r>
      <rPr>
        <sz val="10"/>
        <rFont val="Arial"/>
        <family val="2"/>
      </rPr>
      <t xml:space="preserve"> cubiertos)</t>
    </r>
  </si>
  <si>
    <t>DOMINION INDUSTRY &amp; INFRASTRUCTURES, S.L.</t>
  </si>
  <si>
    <t>REPARACIÓN DE BUQUES Y CALDERERÍA, MANTENIMIENTO Y MECÁNICA INDUSTRIAL</t>
  </si>
  <si>
    <t>ESTACIÓN SERVICIO SUMINSITRO DE CARBURANTES Y GLP, INSTAL. AUXILIARES</t>
  </si>
  <si>
    <t>ENVASES HUELVA, S.L.</t>
  </si>
  <si>
    <t>SERVICIOS DE MONTAJE Y MANTENIMIENTO DE INSTALACIONES INDUSTRIALES.</t>
  </si>
  <si>
    <t>REFRACTARIOS DEL SUR, S.L.</t>
  </si>
  <si>
    <t>CONSTRUCCIÓN Y EXPLOTACIÓN DE UN CENTRO DE EQUIPAMIENTO TERCIARIO.</t>
  </si>
  <si>
    <t>ALMACENAMIENTO, TRATAMIENTO Y COMERCIALIZACIÓN DE COMBUSTIBLES SÓLIDOS</t>
  </si>
  <si>
    <t>BUILDINGCENTER, S.A. SOCIEDAD UNIPERSONAL</t>
  </si>
  <si>
    <t>LEVANTINO ARAGONESA DE TRANSITOS, S.A</t>
  </si>
  <si>
    <t>LABORATORIO QUÍMICO Y OFICINAS.</t>
  </si>
  <si>
    <t>001332</t>
  </si>
  <si>
    <t>001333</t>
  </si>
  <si>
    <t>SERVICIOS DE MANTENIMIENTO DE INFRAESTRUCTURAS Y OBRAS CIVILES.</t>
  </si>
  <si>
    <t>001340</t>
  </si>
  <si>
    <t>CENTRO DE ALMACENAMIENTO DE MATERIAS PRIMAS Y PRODUCTOS TERMINADOS.</t>
  </si>
  <si>
    <t>001391</t>
  </si>
  <si>
    <t>CONDUCCIONES PARA EL TRANSPORTE DE GAS.</t>
  </si>
  <si>
    <t>001397</t>
  </si>
  <si>
    <t>GRUPO ELECTRO STOCKS, S.L.U</t>
  </si>
  <si>
    <t>001401</t>
  </si>
  <si>
    <t>PARQUE DE MAQUINARIA PARA LA MANIPULACIÓN DE MERCANCÍAS.</t>
  </si>
  <si>
    <t>001403</t>
  </si>
  <si>
    <t>ALMACENAJE DE ENVASES PARA LA PESCA Y COMERC. DE PRODUCTOS PESQUEROS</t>
  </si>
  <si>
    <t>001405</t>
  </si>
  <si>
    <t>TALLER MECÁNICO DE MAQUINARIA PARA LA MANIPULACIÓN DE MERCANCÍAS.</t>
  </si>
  <si>
    <t>001408</t>
  </si>
  <si>
    <t>GM FUEL TANK, S,L</t>
  </si>
  <si>
    <t>RECEPCIÓN/EXPEDICIÓN DE HIDROCARBUROS.</t>
  </si>
  <si>
    <t>001417</t>
  </si>
  <si>
    <t>LABORATORIO DE PREPARACIÓN DE MUESTRAS MINERALES.</t>
  </si>
  <si>
    <t>REPARACIÓN Y MANTENIMIENTO DE MOTORES INDUSTRIALES.</t>
  </si>
  <si>
    <t>A01406</t>
  </si>
  <si>
    <t>CONSTRUCCIONES SANCHEZ DOMINGUEZ-SANDO S.A.</t>
  </si>
  <si>
    <t>OFICINAS PARA LABORES ADVAS. DE LAS OBRAS DE LA NUEVA LONJA.</t>
  </si>
  <si>
    <t>A01418</t>
  </si>
  <si>
    <t>GEOJET, S.L</t>
  </si>
  <si>
    <t>OFICINAS Y TALLERES PARA EMPRESA DE CONSTRUCCIÓN Y MAQUINARIA.</t>
  </si>
  <si>
    <t>TERMISUR EUROCARGO, S.A.</t>
  </si>
  <si>
    <t>CV0004</t>
  </si>
  <si>
    <t>MINISTERIO DE HACIENDA Y ADMNES. PUBLICAS</t>
  </si>
  <si>
    <t>DEPENDENCIAS OFICINA SANIDAD EXTERIOR</t>
  </si>
  <si>
    <t>ME0046</t>
  </si>
  <si>
    <t>TOLEDANO BORRERO, JESUS</t>
  </si>
  <si>
    <t>ME0072</t>
  </si>
  <si>
    <t>MARISCOS CAETANO RODRIGUES, S.L</t>
  </si>
  <si>
    <t>ME0073</t>
  </si>
  <si>
    <t>ME0075</t>
  </si>
  <si>
    <t>TARTESSOS MAR, S.L.</t>
  </si>
  <si>
    <t>ME0089</t>
  </si>
  <si>
    <t>PESCADOS Y MARISCOS HARRY, S.L.</t>
  </si>
  <si>
    <t>ME0099</t>
  </si>
  <si>
    <t>MARISCOS COSTA DE LA LUZ, S.L.</t>
  </si>
  <si>
    <t>MARISCOS RUBIO,S.L.</t>
  </si>
  <si>
    <t>ME0108</t>
  </si>
  <si>
    <t>PESCADOS Y MARICOS TONI, C.B.</t>
  </si>
  <si>
    <t>ME0109</t>
  </si>
  <si>
    <t>ME0119</t>
  </si>
  <si>
    <t>MARISCOS PUERTOHUELVA, S.L.</t>
  </si>
  <si>
    <t>MM0001</t>
  </si>
  <si>
    <t>PESC. Y MCOS. HNOS. FELIPE E HIJOS, S.L.</t>
  </si>
  <si>
    <t>MM0002</t>
  </si>
  <si>
    <t>MM0005</t>
  </si>
  <si>
    <t>MM0007</t>
  </si>
  <si>
    <t>ROCAMAR MAROC, S.L.</t>
  </si>
  <si>
    <t>959 369 130</t>
  </si>
  <si>
    <t>info@atlantic-copper.es</t>
  </si>
  <si>
    <t>ElectroQuímica Onubense, S.L.</t>
  </si>
  <si>
    <t>C/ Alonso de Ojeda,  nº 11-13</t>
  </si>
  <si>
    <t>959 369 369</t>
  </si>
  <si>
    <t>P.I. Mirador del Odiel, Lentisco, 1 Oficina 22</t>
  </si>
  <si>
    <t>Avda. Pio XII, 28</t>
  </si>
  <si>
    <t>959 210 101</t>
  </si>
  <si>
    <t>959 210 208</t>
  </si>
  <si>
    <t>959 075 554</t>
  </si>
  <si>
    <t>959 038 014</t>
  </si>
  <si>
    <t>delegacion.hu.cmaot@juntadeandalucia.es</t>
  </si>
  <si>
    <t>Servicios Marítimos Provincial de la Guardia Civil</t>
  </si>
  <si>
    <t>Avda. Hispanoamerica. 1ª planta</t>
  </si>
  <si>
    <t>estihuelva@estihuelva.es</t>
  </si>
  <si>
    <t>Avda. Sanlúcar de Barrameda, nº 2</t>
  </si>
  <si>
    <t>aduanas@aduanaaguilar.es</t>
  </si>
  <si>
    <t>Arenas Gordas, 33</t>
  </si>
  <si>
    <t>Amarre y Desamarre</t>
  </si>
  <si>
    <t>Recepción de desechos procedentes de los buques</t>
  </si>
  <si>
    <t>Recepción de residuos de la carga de buques</t>
  </si>
  <si>
    <t>Fertiberia, S.A.</t>
  </si>
  <si>
    <t>Torre Arenillas, s/n</t>
  </si>
  <si>
    <t>CEPSA, Refinería La Rábida</t>
  </si>
  <si>
    <t>Apartado de Correos, 289</t>
  </si>
  <si>
    <t>959 379 445</t>
  </si>
  <si>
    <t>Avda. Tomás Domínguez Ortiz, 8 (Insur)</t>
  </si>
  <si>
    <t>Avda. de Alemania, 14, 6.º B</t>
  </si>
  <si>
    <t>959 254 834</t>
  </si>
  <si>
    <t>Avda. Tomás Domínguez Ortíz, 8, (Insur)</t>
  </si>
  <si>
    <t>959 369 034</t>
  </si>
  <si>
    <t>Avda. Tomás Domínguez Ortíz, 8 (Insur)</t>
  </si>
  <si>
    <t xml:space="preserve">959 369 034 </t>
  </si>
  <si>
    <t>Miller y Cia, S.A.</t>
  </si>
  <si>
    <t>959 493 320</t>
  </si>
  <si>
    <t>956 570 690</t>
  </si>
  <si>
    <t xml:space="preserve">Avda. DomÍnguez, 8 (Insur) </t>
  </si>
  <si>
    <t>Polígono Nuevo Puerto, s/n</t>
  </si>
  <si>
    <t>Transportes y Consignaciones  Marítimas, S.A.</t>
  </si>
  <si>
    <t>Vapores Suadiaz Sur-Atlántico, S.L.</t>
  </si>
  <si>
    <t>Avda. Puerto, 1</t>
  </si>
  <si>
    <t>956 282 111</t>
  </si>
  <si>
    <t>Dr. Juan Domínguez Pérez, 2</t>
  </si>
  <si>
    <t>928 377 383</t>
  </si>
  <si>
    <t>Benardino Abad, S.L.</t>
  </si>
  <si>
    <t>Méjico, 1 1º</t>
  </si>
  <si>
    <t>Sealine Spain Consignaciones, S.L.</t>
  </si>
  <si>
    <t>Ctra. de la Esclusa, nº 15 Edif. Centro de Negocios, 2º -A3</t>
  </si>
  <si>
    <t>955 544 544</t>
  </si>
  <si>
    <t>Astilleros Huelva, S.A.</t>
  </si>
  <si>
    <t>jcasencio@suardiaz.com</t>
  </si>
  <si>
    <t>jjalvo@naviera-armas.com</t>
  </si>
  <si>
    <t>bcopano@bernardinoabad.es</t>
  </si>
  <si>
    <t>antonio.garcia@sealine.es</t>
  </si>
  <si>
    <t>luicas@fertiberia.es</t>
  </si>
  <si>
    <t>tomas.mogedas@cepsa.com</t>
  </si>
  <si>
    <t>fmartin@fmi.com</t>
  </si>
  <si>
    <t>arodriguez@decalesp.com</t>
  </si>
  <si>
    <t>ACOMPAÑADO</t>
  </si>
  <si>
    <t>Camión artículado</t>
  </si>
  <si>
    <t>Tren de carretera</t>
  </si>
  <si>
    <t>NO ACOMPAÑADO</t>
  </si>
  <si>
    <t>Remolque, semiremolque y plataforma (aptos para el transporte terrestre)</t>
  </si>
  <si>
    <t>RESTO</t>
  </si>
  <si>
    <t>Roll trailer y otros equipos (nos aptos para el transporte terrestre)</t>
  </si>
  <si>
    <t>001409</t>
  </si>
  <si>
    <t>Paseo Alameda Apocada, 21 1ª planta</t>
  </si>
  <si>
    <t>956 221364</t>
  </si>
  <si>
    <t>959 369005</t>
  </si>
  <si>
    <t>Suministro de Combustible Gabarra</t>
  </si>
  <si>
    <t>Itsas Gas Bunker Supply, S.L.</t>
  </si>
  <si>
    <t>Muelle Tomás Olabarri, 4-5 dcha.</t>
  </si>
  <si>
    <t>Getxo (Vizcaya)</t>
  </si>
  <si>
    <t>Suministro de Combustible Camión Cisterna</t>
  </si>
  <si>
    <t>Distribuidores y Transportistas de Productos Petrolíferos, S.A.</t>
  </si>
  <si>
    <t>Ctra. Nacional 435, Km.198</t>
  </si>
  <si>
    <t>928 327 385</t>
  </si>
  <si>
    <t>944 805 354</t>
  </si>
  <si>
    <t>Viguesa de Bombeos, S.L.</t>
  </si>
  <si>
    <t>Zona Franca-Nave 2, Puerta 1, 36208</t>
  </si>
  <si>
    <t>Vigo</t>
  </si>
  <si>
    <t>986 247 080</t>
  </si>
  <si>
    <t>Suministro Gas Natural Licuado Camion Cisterna</t>
  </si>
  <si>
    <t>Pol. Ind. San Armengol, parcela 11</t>
  </si>
  <si>
    <t>937 704 760</t>
  </si>
  <si>
    <t>Molgas Energía, S.A.U.</t>
  </si>
  <si>
    <t>Avda. Astronomía, 41</t>
  </si>
  <si>
    <t>San Fdo. De Henares (Madrid)</t>
  </si>
  <si>
    <t>916 601 662</t>
  </si>
  <si>
    <t>Gas Natural Comercializadora, S.A.</t>
  </si>
  <si>
    <t>Plaza del Gas, 1</t>
  </si>
  <si>
    <t>902 1699 199</t>
  </si>
  <si>
    <t>Repsol LNG Holding, S.A.</t>
  </si>
  <si>
    <t>Méndez Álvaro, 44</t>
  </si>
  <si>
    <t>917 535 303</t>
  </si>
  <si>
    <t>959 251 699 /618 326 860</t>
  </si>
  <si>
    <t>Varaderos, s/n</t>
  </si>
  <si>
    <t>Punta Umbría (Huelva)</t>
  </si>
  <si>
    <t>959 311 901</t>
  </si>
  <si>
    <t>Polígono Industrial Mirador del Odiel, C/ Lentisco nº 1 Oficina 22</t>
  </si>
  <si>
    <t>Poligono Industrial Mirador del Odiel, C/ Coscoja, 3</t>
  </si>
  <si>
    <t>944 645 565</t>
  </si>
  <si>
    <t>jmadarieta@ibaizabalms.com</t>
  </si>
  <si>
    <t>959 553 920</t>
  </si>
  <si>
    <t>mjcalderay@disagon.com</t>
  </si>
  <si>
    <t>986 210 575</t>
  </si>
  <si>
    <t>eduardo@sumismar.com</t>
  </si>
  <si>
    <t>iciar.alvarez@molga.es</t>
  </si>
  <si>
    <t>915 896 012</t>
  </si>
  <si>
    <t>nrodriguezm@gasnaturalfenosa.com</t>
  </si>
  <si>
    <t>luis.pieltain@repsol.com</t>
  </si>
  <si>
    <t>canoapuntaumbria@varaderospalmas.com</t>
  </si>
  <si>
    <t>2.1.4 Nivel del mar y mareas</t>
  </si>
  <si>
    <t>4.1.2 Automóviles en régimen de pasaje. Número de unidades</t>
  </si>
  <si>
    <t>4.3.4 Total mercancías por paises de origen y destino</t>
  </si>
  <si>
    <t>4.3.6.3 Unidades de automóviles en régimen de mercancía</t>
  </si>
  <si>
    <t>HU1H1010</t>
  </si>
  <si>
    <t>Ordenación del entorno del Cargadero de Riotinto</t>
  </si>
  <si>
    <t>HU1C4002</t>
  </si>
  <si>
    <t>Nuevas naves de exportadores de pescado y marisco</t>
  </si>
  <si>
    <t xml:space="preserve">Actuaciones en materia de seguridad </t>
  </si>
  <si>
    <t xml:space="preserve">Liquidaciones </t>
  </si>
  <si>
    <t>4.3.5  Mercancías transbordadas</t>
  </si>
  <si>
    <t>MERCANCIAS</t>
  </si>
  <si>
    <t>Mercancías general</t>
  </si>
  <si>
    <t>Venator P&amp;Aspain, S.L.</t>
  </si>
  <si>
    <t>Alfred H. Knigth España, S.L.</t>
  </si>
  <si>
    <t>C/ Lentisco, 3 oficina 15</t>
  </si>
  <si>
    <t>959 499 752</t>
  </si>
  <si>
    <t>Tráfico</t>
  </si>
  <si>
    <t>Servicios semanales</t>
  </si>
  <si>
    <t>FRS IBERIA</t>
  </si>
  <si>
    <t>Huelva-Arrecife-Las Palmas de Gran Canaria-Tenerife-Huelva</t>
  </si>
  <si>
    <t xml:space="preserve">RO-PAX </t>
  </si>
  <si>
    <t>SEMANAL</t>
  </si>
  <si>
    <t>MACANDREWS (POSS SERVICE)</t>
  </si>
  <si>
    <t>MCANDREWS</t>
  </si>
  <si>
    <t>Huelva-Ferrol-Tilbury-Rotterdam-Ferrol-Sevilla-Gibraltar- Cartagena-Huelva</t>
  </si>
  <si>
    <t>CONTAINER</t>
  </si>
  <si>
    <t>MACANDREWS (CISS SERVICE)</t>
  </si>
  <si>
    <t>Huelva- Setubal-Tilbury-Rotterdam-Hamburgo-Rotterdam-Tilbury-Tenerife-Las Palmas de Gran Canaria-Agadir-Casablanca-Huelva</t>
  </si>
  <si>
    <t xml:space="preserve">Huelva- Las Palmas de Gran Canaria-Tenerife-Fuerteventura-Lanzarote-Huelva </t>
  </si>
  <si>
    <t>BALEARIA+FRED OLSEN (CBS)</t>
  </si>
  <si>
    <t>BALEARIA</t>
  </si>
  <si>
    <t>Huelva-Las Palmas de Gran Canaria-Tenerife-Huelva</t>
  </si>
  <si>
    <t>RO-RO/RO-PAX</t>
  </si>
  <si>
    <t>959 242 497</t>
  </si>
  <si>
    <t>C/ Pablo Picasso, nº 6 7ª planta</t>
  </si>
  <si>
    <t>955 260 012</t>
  </si>
  <si>
    <t>info@puertosdeandalucia.es</t>
  </si>
  <si>
    <t>C/ La Fuente, 5</t>
  </si>
  <si>
    <t>huelva@sasemar.es</t>
  </si>
  <si>
    <t>959 540 058</t>
  </si>
  <si>
    <t>aduana.huelva@correo.aeat.es</t>
  </si>
  <si>
    <t>Avda. de los Conquistadores, 21</t>
  </si>
  <si>
    <t>huelvapilots@huelvapilots.com</t>
  </si>
  <si>
    <t>608 862 968</t>
  </si>
  <si>
    <t>asa.huelva@alexstewart.es</t>
  </si>
  <si>
    <t>ahk.huelva@ahkgroup.com</t>
  </si>
  <si>
    <t>ops.huelva@intertek.com</t>
  </si>
  <si>
    <t>959 369 153</t>
  </si>
  <si>
    <t>Naturgry</t>
  </si>
  <si>
    <t>Apartado de Correos 38</t>
  </si>
  <si>
    <t>infoweb@natrugry.com</t>
  </si>
  <si>
    <t>959 379 200</t>
  </si>
  <si>
    <t>959 379 216</t>
  </si>
  <si>
    <t>37º 8' 6,6"  N</t>
  </si>
  <si>
    <t>* Datos del último año registrado, 2017</t>
  </si>
  <si>
    <t>Muelle de Policedencias España, S.L.</t>
  </si>
  <si>
    <t>Atlantic Copper, S.L.U.(C-1187 y C-1348)</t>
  </si>
  <si>
    <t>Bergé Marítima, S.L. (C-1409)</t>
  </si>
  <si>
    <t>Bergé Marítima, S.L.(C-1144 y C-1045)</t>
  </si>
  <si>
    <t>Balearia Eurolíneas Marítimas, S.A.</t>
  </si>
  <si>
    <t>FRS (Förde Reederei Seetouristik Iberia, S.L.)</t>
  </si>
  <si>
    <r>
      <t>16,70 m</t>
    </r>
    <r>
      <rPr>
        <vertAlign val="superscript"/>
        <sz val="10"/>
        <rFont val="Arial"/>
        <family val="2"/>
      </rPr>
      <t>2</t>
    </r>
    <r>
      <rPr>
        <sz val="10"/>
        <rFont val="Arial"/>
        <family val="2"/>
      </rPr>
      <t xml:space="preserve"> </t>
    </r>
  </si>
  <si>
    <t>Oficina de la División de Conservación, Instalaciones y Operaciones Terrestres</t>
  </si>
  <si>
    <t>Antiguos talleres A.P.H.</t>
  </si>
  <si>
    <t>Policedencias España, S.L.</t>
  </si>
  <si>
    <t>Títulos a 31-12-2018</t>
  </si>
  <si>
    <t>Fecha Extinción</t>
  </si>
  <si>
    <t>Imp. Tasa Ocupación</t>
  </si>
  <si>
    <t xml:space="preserve">Imp.  Tasa Actividad </t>
  </si>
  <si>
    <t>Imp. TOTAL TASAS</t>
  </si>
  <si>
    <t>COMERCIO, DISTRIBUCIÓN Y TRANSFORMACIÓN DE PRODUCTOS SIDERÚRGICOS.</t>
  </si>
  <si>
    <t>VENATOR P&amp;A SPAIN, S.L.</t>
  </si>
  <si>
    <t>ANTONIO MACHUCA, S.L.</t>
  </si>
  <si>
    <t>NEDGIA ANDALUCÍA, S.A.</t>
  </si>
  <si>
    <t>001061</t>
  </si>
  <si>
    <t>CAFÉ-BAR</t>
  </si>
  <si>
    <t>Naturgy Generación, S.L.U</t>
  </si>
  <si>
    <t>GUERRA-LIBRERO,S.L.</t>
  </si>
  <si>
    <t>ALGEPOSA HUELVA, S.L.</t>
  </si>
  <si>
    <t>TERMINAL DE RECEPCIÓN, ALMACENAMIENTO Y DESPACHO DE GRANELE LÍQUIDOS.</t>
  </si>
  <si>
    <t>USOS DE INTERÉS SOCIAL.</t>
  </si>
  <si>
    <t>EJECUCIÓN Y MANTENIMIENTO DE OBRAS CIVILES E INDUSTRIALES</t>
  </si>
  <si>
    <t>FOODS AND DRINKS PASION. S.L.</t>
  </si>
  <si>
    <t>GRUSOL LOGÍSTICA, S.L</t>
  </si>
  <si>
    <t>001407</t>
  </si>
  <si>
    <t>OFICINAS Y TALLER DE REPARACIÓN DE MAQUINARIA EMPLEADA EN LA ESTIBA.</t>
  </si>
  <si>
    <t>TERM.LOGIST.PARA CARGA Y DESCARGA, ALMACEN Y DISTRIB.GRANELES SÓLIDOS.</t>
  </si>
  <si>
    <t>001415</t>
  </si>
  <si>
    <t>HUELVA AREA LOGISTICA INTEGRAL S.L.</t>
  </si>
  <si>
    <t>EXPLOTACIÓN DE UNA UNIDAD DE SERVICIO INTEGRAL AL TRANSPORTE.</t>
  </si>
  <si>
    <t>001425</t>
  </si>
  <si>
    <t>INST.FRIGORÍFICAS, ELAB., COMERC. Y VENTA DE PROD.DERIVADOS DE PESCA.</t>
  </si>
  <si>
    <t>001431</t>
  </si>
  <si>
    <t>COSTA PESCA RICOMAR, S.L.</t>
  </si>
  <si>
    <t>ELABORACIÓN Y COMERCIALIZACIÓN DE PESCADOS Y MARISCOS.</t>
  </si>
  <si>
    <t>001433</t>
  </si>
  <si>
    <t>FABRIC, ALMACEN, COMERCIALIZ. Y DISTRIB. DE GASES INDUSTRIALES.</t>
  </si>
  <si>
    <t>001434</t>
  </si>
  <si>
    <t>MTO. DE MAQUINARIA,  ALMACÉN, COMERC. Y DISTRIB. DE SAL Y DERIVADOS</t>
  </si>
  <si>
    <t>001448</t>
  </si>
  <si>
    <t>BAR-RESTAURANTE CAFETERÍA EN LA GLORIETA NORTE.</t>
  </si>
  <si>
    <t>001449</t>
  </si>
  <si>
    <t>MASIA CABALLERO, VICENTE IGNACIO</t>
  </si>
  <si>
    <t>TRASMEDITERRÁNEA CARGO, S.A.</t>
  </si>
  <si>
    <t>A01410</t>
  </si>
  <si>
    <t>URSSA S.COOP.</t>
  </si>
  <si>
    <t>ARMADO, SOLDADURA Y PINTURA DE UNA PLATAFORMA PARA ELEVACIÓN DE BARCOS</t>
  </si>
  <si>
    <t>A01420</t>
  </si>
  <si>
    <t>ALMACÉN DE PERTRECHOS PARA MANIOBRAS DE CARGA-DESCARGA DE BUQUES</t>
  </si>
  <si>
    <t>A01422</t>
  </si>
  <si>
    <t>AS PROMOCIÓN COMERCIAL PUERTO HUELVA (HUELVAPORT)</t>
  </si>
  <si>
    <t>OFICINAS EN EL EDIFICIO NORTE DE LA GLORIETA DE LAS CANOAS</t>
  </si>
  <si>
    <t>A01423</t>
  </si>
  <si>
    <t>ACTIVIDAD COMERCIAL DE EXCURSIONES MARÍTIMAS (DONUTS FLOTANTES)</t>
  </si>
  <si>
    <t>A01428</t>
  </si>
  <si>
    <t>POLICEDENCIAS ESPAÑA, S.L.</t>
  </si>
  <si>
    <t>CONSTRUCCIÓN, REPARACIÓN, MANTENIMIENTO, ACOND. Y DESGUACE DE BUQUES</t>
  </si>
  <si>
    <t>A01429</t>
  </si>
  <si>
    <t>MONCOBRA, S.A.</t>
  </si>
  <si>
    <t>MANTENIMIENTO INDUSTRIAL, FABRICACIÓN MECÁNICA Y CALDERERÍA.</t>
  </si>
  <si>
    <t>A01438</t>
  </si>
  <si>
    <t>ALDESA CONSTRUCCIONES, S.A.</t>
  </si>
  <si>
    <t>OFICINAS PARA LABORES ADMINISTRATIVAS.</t>
  </si>
  <si>
    <t>A01439</t>
  </si>
  <si>
    <t>ALMACENAMIENTO DE COMBUSTIBLES SÓLIDOS EN GENERAL, CARBONES Y BIOMASA.</t>
  </si>
  <si>
    <t>A01440</t>
  </si>
  <si>
    <t>BERNARDINO ABAD, S.L.</t>
  </si>
  <si>
    <t>ACTIVIDADES DE INTERMEDIACIÓN EN OPER. DE TRÁFICO EXT.DE MERCANCÍAS.</t>
  </si>
  <si>
    <t>A01441</t>
  </si>
  <si>
    <t>TRASLADO DE VEHÍCULOS LUNA, S.L.</t>
  </si>
  <si>
    <t>ACTIVIDADES DE INTERMEDIACIÓN EN OPER. DE TRÁFICO EXT. DE MERCANCÍAS.</t>
  </si>
  <si>
    <t>A01442</t>
  </si>
  <si>
    <t>ACTIVIDADES DE INTERÉS SOCIAL Y CULTURAL.</t>
  </si>
  <si>
    <t>A01446</t>
  </si>
  <si>
    <t>INTERTEK IBÉRICA SPAIN, S.L.U.</t>
  </si>
  <si>
    <t>SERVICIOS DE INSPECCIÓN DE CARGA Y DESCARGA DE BUQUES.</t>
  </si>
  <si>
    <t>A01447</t>
  </si>
  <si>
    <t>TRASBORDO DE MERCANCÍAS DE CAMIÓN A CONTENEDOR O VERSUS, PARA EMBARCAR</t>
  </si>
  <si>
    <t>A01450</t>
  </si>
  <si>
    <t>ALMACENAMIENTO TEMPORAL DE ASTILLAS DE MADERA.</t>
  </si>
  <si>
    <t>A01451</t>
  </si>
  <si>
    <t>LOCAL AUXILIAR DEL SERVICIO MARÍTIMO DE AMARRADORES.</t>
  </si>
  <si>
    <t>A01452</t>
  </si>
  <si>
    <t>APARCAMIENTO PARA VEHÍCULOS DE TRANSPORTE DE MERCANCÍAS.</t>
  </si>
  <si>
    <t>A01458</t>
  </si>
  <si>
    <t>BALEARIA EUROLINEAS MARITIMAS S.A.</t>
  </si>
  <si>
    <t>TERM. MARÍTIMA PARTICULAR PARA EMBARQ. Y DESEMB. DE PASAJ. Y VEHÍCULOS</t>
  </si>
  <si>
    <t>A01459</t>
  </si>
  <si>
    <t>DEPÓSITO DE GRANELES SÓLIDOS.</t>
  </si>
  <si>
    <t>A01460</t>
  </si>
  <si>
    <t>CLUB ASIRIO DE TIRO CON ARCO</t>
  </si>
  <si>
    <t>PRÁCTICA DE TIRO CON ARCO</t>
  </si>
  <si>
    <t>A01467</t>
  </si>
  <si>
    <t>FUNDACION NAO VICTORIA</t>
  </si>
  <si>
    <t>TRABAJOS DE MANTENIMIENTO DEL "GALEÓN ANDALUCÍA"</t>
  </si>
  <si>
    <t>PESCADOS Y MARISCOS HNOS FELIPE S.L</t>
  </si>
  <si>
    <t>MM0009</t>
  </si>
  <si>
    <t>PESCADOS HNOS DIAZ, S.L.</t>
  </si>
  <si>
    <t>MV0013</t>
  </si>
  <si>
    <t>3 Obras o actividades autorizadas a particulares (Continuación) Títulos otorgados en 2018</t>
  </si>
  <si>
    <t>Títulos otorgados en 2018</t>
  </si>
  <si>
    <t>Fecha extinción</t>
  </si>
  <si>
    <t>Imp. Tasa Actividad</t>
  </si>
  <si>
    <t>Imp. TOTAL Tasas</t>
  </si>
  <si>
    <t>Oizmendi</t>
  </si>
  <si>
    <t>Sennebogen 870 R-HD</t>
  </si>
  <si>
    <t>Sennebogen 870 M</t>
  </si>
  <si>
    <t>Una rampa para buques Roll-on Roll-off</t>
  </si>
  <si>
    <r>
      <t>Un brazo</t>
    </r>
    <r>
      <rPr>
        <sz val="10"/>
        <rFont val="Arial"/>
        <family val="2"/>
      </rPr>
      <t xml:space="preserve"> para retorno de vapores</t>
    </r>
  </si>
  <si>
    <t>ZW180</t>
  </si>
  <si>
    <t>L220</t>
  </si>
  <si>
    <t>Plataforma Articulada</t>
  </si>
  <si>
    <t>Forklift</t>
  </si>
  <si>
    <t>V.B. Talisman</t>
  </si>
  <si>
    <t>Yarcla Quince</t>
  </si>
  <si>
    <t>Green Huelva</t>
  </si>
  <si>
    <t>Transversal 0. Sabina Negral</t>
  </si>
  <si>
    <t>CANADA</t>
  </si>
  <si>
    <t>FINLANDIA</t>
  </si>
  <si>
    <t>GHANA</t>
  </si>
  <si>
    <t>INDIA</t>
  </si>
  <si>
    <t>LETONIA</t>
  </si>
  <si>
    <t>LIECHTENSTEIN</t>
  </si>
  <si>
    <t>LITUANIA</t>
  </si>
  <si>
    <t>MACAO</t>
  </si>
  <si>
    <t>MALASIA</t>
  </si>
  <si>
    <t>MOLDAVIA</t>
  </si>
  <si>
    <t>OMAN</t>
  </si>
  <si>
    <t>SAN VICENTE</t>
  </si>
  <si>
    <t>SUECIA</t>
  </si>
  <si>
    <t>Madera en bruto de eucalipto</t>
  </si>
  <si>
    <t>Minerales de níquel y sus concentrados</t>
  </si>
  <si>
    <t>ANGOLA</t>
  </si>
  <si>
    <t>ARABIA SAUDITA</t>
  </si>
  <si>
    <t>ARGENTINA</t>
  </si>
  <si>
    <t>AUSTRALIA</t>
  </si>
  <si>
    <t>BRASIL</t>
  </si>
  <si>
    <t>BULGARIA</t>
  </si>
  <si>
    <t>CAMERUN</t>
  </si>
  <si>
    <t>CHILE</t>
  </si>
  <si>
    <t>COLOMBIA</t>
  </si>
  <si>
    <t>CONGO</t>
  </si>
  <si>
    <t>COREA DEL SUR</t>
  </si>
  <si>
    <t>COSTA DE MARFIL</t>
  </si>
  <si>
    <t>EE.UU. AMERICA</t>
  </si>
  <si>
    <t>EGIPTO</t>
  </si>
  <si>
    <t>EMIRATOS ARABES UNIDOS</t>
  </si>
  <si>
    <t>ESTONIA</t>
  </si>
  <si>
    <t>GAMBIA</t>
  </si>
  <si>
    <t>GEORGIA</t>
  </si>
  <si>
    <t>GUATEMALA</t>
  </si>
  <si>
    <t>GUINEA</t>
  </si>
  <si>
    <t>HONDURAS</t>
  </si>
  <si>
    <t>INDONESIA</t>
  </si>
  <si>
    <t>IRAN</t>
  </si>
  <si>
    <t>ISRAEL</t>
  </si>
  <si>
    <t>JAMAICA</t>
  </si>
  <si>
    <t>JORDANIA</t>
  </si>
  <si>
    <t>LIBIA</t>
  </si>
  <si>
    <t>MEXICO</t>
  </si>
  <si>
    <t>MOZAMBIQUE</t>
  </si>
  <si>
    <t>NIGERIA</t>
  </si>
  <si>
    <t>PAKISTAN</t>
  </si>
  <si>
    <t>PERU</t>
  </si>
  <si>
    <t>POLONIA</t>
  </si>
  <si>
    <t>QATAR</t>
  </si>
  <si>
    <t>REPUBLICA DOMINICANA</t>
  </si>
  <si>
    <t>RUMANIA</t>
  </si>
  <si>
    <t>SENEGAL</t>
  </si>
  <si>
    <t>SUDAFRICA</t>
  </si>
  <si>
    <t>TAIWAN</t>
  </si>
  <si>
    <t>TRINIDAD Y TOBAGO</t>
  </si>
  <si>
    <t>TUNEZ</t>
  </si>
  <si>
    <t>UCRANIA</t>
  </si>
  <si>
    <t>VIETNAM</t>
  </si>
  <si>
    <t>DESCONOCIDO</t>
  </si>
  <si>
    <t>32-AUTOMOVILES Y SUS PIEZAS</t>
  </si>
  <si>
    <t>6 Inversiones</t>
  </si>
  <si>
    <t>6.1 Inversiones en ejecución o terminadas en el año 2018</t>
  </si>
  <si>
    <t>INVERISONES EN EJECUCIÓN O TERMINADAS  EN EL AÑO 2018</t>
  </si>
  <si>
    <t>DENOMINACIÓN DE LAS ACTUACIONES</t>
  </si>
  <si>
    <t>Adecuación de rotonda en  Avenida Francisco Montenegro</t>
  </si>
  <si>
    <t>Adecuación de una rotonda en Pescadería</t>
  </si>
  <si>
    <t>Adecuación de la red de pluviales en Avenida Francisco Montenegro</t>
  </si>
  <si>
    <t>HU1B3006</t>
  </si>
  <si>
    <t>Recogida de agua en los muelles Juan Gonzalo y Ciudad de Palos</t>
  </si>
  <si>
    <t>HU1E1003</t>
  </si>
  <si>
    <t>Acceso y reordenación viaria a la futura ZAL de la Punta del Sebo (Fase 1)</t>
  </si>
  <si>
    <t>Terminal ferroviaria en el interior del territorio Majarabique. 2ª Fase</t>
  </si>
  <si>
    <t>I+D+I</t>
  </si>
  <si>
    <t>Sistema de información y comunicación (Equipamientos informáticos-Integrados-Smart Port)</t>
  </si>
  <si>
    <t xml:space="preserve">   INVERSIONES EN EJECUCIÓN O TERMINADAS  EN EL AÑO 2018</t>
  </si>
  <si>
    <t>DENOMINACIÓN DE LA ACTUACIÓN</t>
  </si>
  <si>
    <t>6.2 Descripción de las inversiones más importantes</t>
  </si>
  <si>
    <t>Algeposa Huelva, S.L.</t>
  </si>
  <si>
    <t>administracion.huelva@algeposa.com</t>
  </si>
  <si>
    <t>Levantino Aragonesa de Tránsitos, S.A.</t>
  </si>
  <si>
    <t>alberto.ramos@tervalis.es</t>
  </si>
  <si>
    <t>Avda. Enlace, 3</t>
  </si>
  <si>
    <t>959 325 135</t>
  </si>
  <si>
    <t>maria.jose@policedencias.com</t>
  </si>
  <si>
    <t>Impala Terminals Huelva, S.L.U.</t>
  </si>
  <si>
    <t>Muelle Ingeniero Juan Gonzalo. Apartado de Correos 461</t>
  </si>
  <si>
    <t>959 051 039</t>
  </si>
  <si>
    <t>javier.pena@impalaterminals.com</t>
  </si>
  <si>
    <t>Transquality 2001, S.L.U.</t>
  </si>
  <si>
    <t>C/ Gabriel Miró, 3 planta 3, oficina 4</t>
  </si>
  <si>
    <t>Dos Hermanas (Sevilla)</t>
  </si>
  <si>
    <t>647 806 174</t>
  </si>
  <si>
    <t>jmaviles@sbgmail.es</t>
  </si>
  <si>
    <t>6º 49' 32.8" W (Greenwich)</t>
  </si>
  <si>
    <t>EN TRÁNSITO-NACIONAL</t>
  </si>
  <si>
    <t>EN TRÁNSITO-EXTERIOR</t>
  </si>
  <si>
    <t>LNG BONNY II</t>
  </si>
  <si>
    <t>SONGA CLAUDINE</t>
  </si>
  <si>
    <t>Otros tipos de graneleros</t>
  </si>
  <si>
    <t>*Sector 2, maniobras con tracción</t>
  </si>
  <si>
    <t>Toneladas Netas Remolcadas (TNR)</t>
  </si>
  <si>
    <t>Hasta 6 toneladas</t>
  </si>
  <si>
    <t>Entre 7 y 12 toneladas</t>
  </si>
  <si>
    <t>Entre 13 y 16 toneladas</t>
  </si>
  <si>
    <t>Mayor de 16 toneladas</t>
  </si>
  <si>
    <t>I_05 Comité de Dirección</t>
  </si>
  <si>
    <t>I_33 Proyectos I+D+i promovidos por la Autoridad Portuaria de Huelva</t>
  </si>
  <si>
    <t>S_19 Número empleos directos por terminales marítimas mercancías, estaciones marítimas pasajeros y empresas que presten servicios portuarios</t>
  </si>
  <si>
    <t>S_22 Número terminales que disponen de sistema OHSAS</t>
  </si>
  <si>
    <t>A_15 Medios técnicos usados para la limpieza de la lámina de agua</t>
  </si>
  <si>
    <t>A_27 Caracterización e inventario del medio natural en el puerto y zonas adyacentes</t>
  </si>
  <si>
    <t>A_31 Eficacia de la red de distribución de agua</t>
  </si>
  <si>
    <t>2018</t>
  </si>
  <si>
    <t>630.374.737,99</t>
  </si>
  <si>
    <t>592.278.533,86</t>
  </si>
  <si>
    <t>548.173.595,55</t>
  </si>
  <si>
    <t>544.088.929,83</t>
  </si>
  <si>
    <t>260.955.691,47</t>
  </si>
  <si>
    <t>249.960.900,02</t>
  </si>
  <si>
    <t>4.084.665,72</t>
  </si>
  <si>
    <t>10.994.791,45</t>
  </si>
  <si>
    <t>82.201.142,44</t>
  </si>
  <si>
    <t>1.140.186,85</t>
  </si>
  <si>
    <t>1.220.747,00</t>
  </si>
  <si>
    <t>(80.560,15)</t>
  </si>
  <si>
    <t>9.798.591,71</t>
  </si>
  <si>
    <t>1.653.273,59</t>
  </si>
  <si>
    <t>953.353,73</t>
  </si>
  <si>
    <t>534.689,99</t>
  </si>
  <si>
    <t>418.663,74</t>
  </si>
  <si>
    <t>2.156,65</t>
  </si>
  <si>
    <t>7.189.807,74</t>
  </si>
  <si>
    <t>6.849.599,37</t>
  </si>
  <si>
    <t>340.208,37</t>
  </si>
  <si>
    <t>641.313.516,55</t>
  </si>
  <si>
    <t>603.854.672,89</t>
  </si>
  <si>
    <t>b) Tarifas y otros</t>
  </si>
  <si>
    <t>BONNEVILLE</t>
  </si>
  <si>
    <t>Graneles secos</t>
  </si>
  <si>
    <t>HUELVA          2018</t>
  </si>
  <si>
    <t>TIPO DE BUQUES</t>
  </si>
  <si>
    <t>SPANISH</t>
  </si>
  <si>
    <t>FOREIGN</t>
  </si>
  <si>
    <t>TYPE OF VESSELS</t>
  </si>
  <si>
    <r>
      <t xml:space="preserve">Nº </t>
    </r>
    <r>
      <rPr>
        <sz val="9"/>
        <rFont val="Segoe UI"/>
        <family val="2"/>
      </rPr>
      <t xml:space="preserve">/ </t>
    </r>
    <r>
      <rPr>
        <i/>
        <sz val="9"/>
        <rFont val="Segoe UI"/>
        <family val="2"/>
      </rPr>
      <t>Num.</t>
    </r>
  </si>
  <si>
    <r>
      <t xml:space="preserve">G.T. </t>
    </r>
    <r>
      <rPr>
        <sz val="9"/>
        <rFont val="Segoe UI"/>
        <family val="2"/>
      </rPr>
      <t xml:space="preserve">/ </t>
    </r>
    <r>
      <rPr>
        <i/>
        <sz val="9"/>
        <rFont val="Segoe UI"/>
        <family val="2"/>
      </rPr>
      <t>G.T.</t>
    </r>
  </si>
  <si>
    <r>
      <t xml:space="preserve">G.T. </t>
    </r>
    <r>
      <rPr>
        <sz val="9"/>
        <rFont val="Segoe UI"/>
        <family val="2"/>
      </rPr>
      <t>/</t>
    </r>
    <r>
      <rPr>
        <i/>
        <sz val="9"/>
        <rFont val="Segoe UI"/>
        <family val="2"/>
      </rPr>
      <t xml:space="preserve"> G.T.</t>
    </r>
  </si>
  <si>
    <t>GRANELEROS LIQUIDOS (TANQUES)</t>
  </si>
  <si>
    <r>
      <t xml:space="preserve"> </t>
    </r>
    <r>
      <rPr>
        <b/>
        <sz val="9"/>
        <rFont val="Segoe UI"/>
        <family val="2"/>
      </rPr>
      <t>TOTAL TANQUES</t>
    </r>
    <r>
      <rPr>
        <sz val="9"/>
        <rFont val="Segoe UI"/>
        <family val="2"/>
      </rPr>
      <t xml:space="preserve"> / </t>
    </r>
    <r>
      <rPr>
        <i/>
        <sz val="9"/>
        <rFont val="Segoe UI"/>
        <family val="2"/>
      </rPr>
      <t>TOTAL TANKERS</t>
    </r>
  </si>
  <si>
    <t>GRANELEROS SOLIDOS</t>
  </si>
  <si>
    <r>
      <rPr>
        <b/>
        <sz val="9"/>
        <rFont val="Segoe UI"/>
        <family val="2"/>
      </rPr>
      <t xml:space="preserve"> TOTAL GRANELEROS</t>
    </r>
    <r>
      <rPr>
        <sz val="9"/>
        <rFont val="Segoe UI"/>
        <family val="2"/>
      </rPr>
      <t xml:space="preserve"> / </t>
    </r>
    <r>
      <rPr>
        <i/>
        <sz val="9"/>
        <rFont val="Segoe UI"/>
        <family val="2"/>
      </rPr>
      <t>TOTAL BULK-CARRIERS</t>
    </r>
  </si>
  <si>
    <r>
      <t xml:space="preserve"> </t>
    </r>
    <r>
      <rPr>
        <b/>
        <sz val="9"/>
        <rFont val="Segoe UI"/>
        <family val="2"/>
      </rPr>
      <t>TOTAL CARGA GENERA</t>
    </r>
    <r>
      <rPr>
        <sz val="9"/>
        <rFont val="Segoe UI"/>
        <family val="2"/>
      </rPr>
      <t xml:space="preserve">L / </t>
    </r>
    <r>
      <rPr>
        <i/>
        <sz val="9"/>
        <rFont val="Segoe UI"/>
        <family val="2"/>
      </rPr>
      <t>TOTAL GENERAL CARGO</t>
    </r>
  </si>
  <si>
    <r>
      <rPr>
        <b/>
        <sz val="9"/>
        <rFont val="Segoe UI"/>
        <family val="2"/>
      </rPr>
      <t xml:space="preserve"> TOTAL RO-RO</t>
    </r>
    <r>
      <rPr>
        <sz val="9"/>
        <rFont val="Segoe UI"/>
        <family val="2"/>
      </rPr>
      <t xml:space="preserve"> / </t>
    </r>
    <r>
      <rPr>
        <i/>
        <sz val="9"/>
        <rFont val="Segoe UI"/>
        <family val="2"/>
      </rPr>
      <t>TOTAL RO-RO</t>
    </r>
  </si>
  <si>
    <t>PASAJE CRUCERO</t>
  </si>
  <si>
    <t>OTROS BUQUES DE PASAJE</t>
  </si>
  <si>
    <r>
      <t xml:space="preserve"> </t>
    </r>
    <r>
      <rPr>
        <b/>
        <sz val="9"/>
        <rFont val="Segoe UI"/>
        <family val="2"/>
      </rPr>
      <t>TOTAL PASAJE</t>
    </r>
    <r>
      <rPr>
        <sz val="9"/>
        <rFont val="Segoe UI"/>
        <family val="2"/>
      </rPr>
      <t xml:space="preserve"> /</t>
    </r>
    <r>
      <rPr>
        <i/>
        <sz val="9"/>
        <rFont val="Segoe UI"/>
        <family val="2"/>
      </rPr>
      <t xml:space="preserve"> TOTAL PASSENGERS</t>
    </r>
  </si>
  <si>
    <r>
      <t xml:space="preserve"> </t>
    </r>
    <r>
      <rPr>
        <b/>
        <sz val="9"/>
        <rFont val="Segoe UI"/>
        <family val="2"/>
      </rPr>
      <t>TOTAL PORTACONTENEDORES</t>
    </r>
    <r>
      <rPr>
        <sz val="9"/>
        <rFont val="Segoe UI"/>
        <family val="2"/>
      </rPr>
      <t xml:space="preserve"> / </t>
    </r>
    <r>
      <rPr>
        <i/>
        <sz val="9"/>
        <rFont val="Segoe UI"/>
        <family val="2"/>
      </rPr>
      <t>TOTAL CONTAINER</t>
    </r>
  </si>
  <si>
    <r>
      <t xml:space="preserve"> </t>
    </r>
    <r>
      <rPr>
        <b/>
        <sz val="9"/>
        <rFont val="Segoe UI"/>
        <family val="2"/>
      </rPr>
      <t>TOTAL OTROS BUQUES MERCANTES</t>
    </r>
    <r>
      <rPr>
        <sz val="9"/>
        <rFont val="Segoe UI"/>
        <family val="2"/>
      </rPr>
      <t xml:space="preserve"> /</t>
    </r>
    <r>
      <rPr>
        <i/>
        <sz val="9"/>
        <rFont val="Segoe UI"/>
        <family val="2"/>
      </rPr>
      <t xml:space="preserve"> TOTAL OTHER MERCHANT SHIPS</t>
    </r>
  </si>
  <si>
    <r>
      <t xml:space="preserve"> TOTALES / </t>
    </r>
    <r>
      <rPr>
        <b/>
        <i/>
        <sz val="10"/>
        <rFont val="Segoe UI"/>
        <family val="2"/>
      </rPr>
      <t>TOTALS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</si>
</sst>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164" formatCode="_-* #,##0.00\ _€_-;\-* #,##0.00\ _€_-;_-* &quot;-&quot;??\ _€_-;_-@_-"/>
    <numFmt numFmtId="165" formatCode="#,##0\ \ \ \ \ "/>
    <numFmt numFmtId="166" formatCode="0.000\ \ "/>
    <numFmt numFmtId="167" formatCode="#,##0.00\ \ \ "/>
    <numFmt numFmtId="168" formatCode="#,##0.00\ \ \ \ "/>
    <numFmt numFmtId="169" formatCode="General\ \ \ \ "/>
    <numFmt numFmtId="170" formatCode="General\ \ \ \ \ \ \ \ "/>
    <numFmt numFmtId="171" formatCode="#,##0\ \ \ \ \ \ "/>
    <numFmt numFmtId="172" formatCode="_-* #,##0\ _€_-;\-* #,##0\ _€_-;_-* &quot;-&quot;??\ _€_-;_-@_-"/>
    <numFmt numFmtId="173" formatCode="#,##0;[Red]#,##0"/>
    <numFmt numFmtId="174" formatCode="#,##0.0"/>
    <numFmt numFmtId="175" formatCode="#,##0.00\ ;\-#,##0.00\ ;\-\ "/>
    <numFmt numFmtId="176" formatCode="#,##0.00;&quot;(&quot;#,##0.00&quot;)&quot;"/>
    <numFmt numFmtId="177" formatCode="&quot;-&quot;"/>
    <numFmt numFmtId="178" formatCode="d\-m\-yyyy;@"/>
    <numFmt numFmtId="179" formatCode="#,##0.00_ ;\-#,##0.00\ "/>
    <numFmt numFmtId="180" formatCode="#,##0&quot; &quot;"/>
  </numFmts>
  <fonts count="129"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0"/>
      <name val="Arial"/>
      <family val="2"/>
    </font>
    <font>
      <sz val="10"/>
      <name val="Arial"/>
      <family val="2"/>
    </font>
    <font>
      <b/>
      <sz val="12"/>
      <name val="Arial"/>
      <family val="2"/>
    </font>
    <font>
      <b/>
      <i/>
      <sz val="10"/>
      <name val="Arial"/>
      <family val="2"/>
    </font>
    <font>
      <i/>
      <sz val="10"/>
      <name val="Arial"/>
      <family val="2"/>
    </font>
    <font>
      <sz val="10"/>
      <name val="Times New Roman"/>
      <family val="1"/>
    </font>
    <font>
      <sz val="10"/>
      <name val="@Arial Unicode MS"/>
      <family val="2"/>
    </font>
    <font>
      <b/>
      <sz val="10"/>
      <color rgb="FFFF0000"/>
      <name val="Arial"/>
      <family val="2"/>
    </font>
    <font>
      <sz val="10"/>
      <name val="Times New Roman"/>
      <family val="1"/>
    </font>
    <font>
      <b/>
      <sz val="11"/>
      <name val="Arial"/>
      <family val="2"/>
    </font>
    <font>
      <b/>
      <vertAlign val="superscript"/>
      <sz val="10"/>
      <name val="Arial"/>
      <family val="2"/>
    </font>
    <font>
      <vertAlign val="superscript"/>
      <sz val="10"/>
      <name val="Arial"/>
      <family val="2"/>
    </font>
    <font>
      <sz val="10"/>
      <color indexed="10"/>
      <name val="Arial"/>
      <family val="2"/>
    </font>
    <font>
      <sz val="10"/>
      <name val="Calibri"/>
      <family val="2"/>
    </font>
    <font>
      <sz val="11"/>
      <name val="Calibri"/>
      <family val="2"/>
    </font>
    <font>
      <sz val="12"/>
      <name val="Arial"/>
      <family val="2"/>
    </font>
    <font>
      <sz val="16"/>
      <color theme="1"/>
      <name val="Calibri"/>
      <family val="2"/>
      <scheme val="minor"/>
    </font>
    <font>
      <sz val="10"/>
      <name val="MS Sans Serif"/>
      <family val="2"/>
    </font>
    <font>
      <b/>
      <sz val="10"/>
      <name val="Calibri"/>
      <family val="2"/>
    </font>
    <font>
      <sz val="10"/>
      <name val="Arial"/>
      <family val="2"/>
    </font>
    <font>
      <sz val="11"/>
      <name val="Calibri"/>
      <family val="2"/>
      <scheme val="minor"/>
    </font>
    <font>
      <sz val="11"/>
      <color theme="1"/>
      <name val="Calibri"/>
      <family val="2"/>
    </font>
    <font>
      <b/>
      <sz val="9"/>
      <name val="Arial"/>
      <family val="2"/>
    </font>
    <font>
      <sz val="9"/>
      <name val="Arial"/>
      <family val="2"/>
    </font>
    <font>
      <b/>
      <sz val="9"/>
      <name val="Times New Roman"/>
      <family val="1"/>
    </font>
    <font>
      <sz val="9"/>
      <color theme="1"/>
      <name val="Calibri"/>
      <family val="2"/>
      <scheme val="minor"/>
    </font>
    <font>
      <sz val="8"/>
      <color theme="1"/>
      <name val="Calibri"/>
      <family val="2"/>
      <scheme val="minor"/>
    </font>
    <font>
      <sz val="11"/>
      <color rgb="FF000000"/>
      <name val="Calibri"/>
      <family val="2"/>
    </font>
    <font>
      <u/>
      <sz val="11"/>
      <color rgb="FF0000FF"/>
      <name val="Calibri"/>
      <family val="2"/>
    </font>
    <font>
      <vertAlign val="superscript"/>
      <sz val="11"/>
      <color theme="1"/>
      <name val="Calibri"/>
      <family val="2"/>
      <scheme val="minor"/>
    </font>
    <font>
      <sz val="10"/>
      <color rgb="FFFF0000"/>
      <name val="Arial"/>
      <family val="2"/>
    </font>
    <font>
      <sz val="11"/>
      <name val="Arial"/>
      <family val="2"/>
    </font>
    <font>
      <b/>
      <sz val="11"/>
      <color theme="1"/>
      <name val="Calibri"/>
      <family val="2"/>
      <scheme val="minor"/>
    </font>
    <font>
      <sz val="10"/>
      <color theme="1"/>
      <name val="Arial"/>
      <family val="2"/>
    </font>
    <font>
      <b/>
      <sz val="10"/>
      <color theme="1"/>
      <name val="Arial"/>
      <family val="2"/>
    </font>
    <font>
      <sz val="11"/>
      <color theme="1"/>
      <name val="Arial"/>
      <family val="2"/>
    </font>
    <font>
      <sz val="10"/>
      <color theme="1"/>
      <name val="Calibri"/>
      <family val="2"/>
      <scheme val="minor"/>
    </font>
    <font>
      <b/>
      <sz val="10"/>
      <color theme="1"/>
      <name val="Calibri"/>
      <family val="2"/>
      <scheme val="minor"/>
    </font>
    <font>
      <b/>
      <sz val="14"/>
      <color theme="1"/>
      <name val="Calibri"/>
      <family val="2"/>
      <scheme val="minor"/>
    </font>
    <font>
      <b/>
      <sz val="12"/>
      <color theme="1"/>
      <name val="Calibri"/>
      <family val="2"/>
      <scheme val="minor"/>
    </font>
    <font>
      <b/>
      <sz val="16"/>
      <color theme="1"/>
      <name val="Calibri"/>
      <family val="2"/>
      <scheme val="minor"/>
    </font>
    <font>
      <b/>
      <sz val="14"/>
      <name val="Calibri"/>
      <family val="2"/>
      <scheme val="minor"/>
    </font>
    <font>
      <b/>
      <i/>
      <sz val="14"/>
      <name val="Calibri"/>
      <family val="2"/>
      <scheme val="minor"/>
    </font>
    <font>
      <sz val="14"/>
      <name val="Calibri"/>
      <family val="2"/>
      <scheme val="minor"/>
    </font>
    <font>
      <b/>
      <sz val="11"/>
      <name val="Calibri"/>
      <family val="2"/>
      <scheme val="minor"/>
    </font>
    <font>
      <b/>
      <sz val="12"/>
      <name val="Calibri"/>
      <family val="2"/>
      <scheme val="minor"/>
    </font>
    <font>
      <b/>
      <sz val="16"/>
      <name val="Calibri"/>
      <family val="2"/>
      <scheme val="minor"/>
    </font>
    <font>
      <b/>
      <sz val="8"/>
      <name val="Tahoma"/>
      <family val="2"/>
    </font>
    <font>
      <sz val="8"/>
      <name val="Tahoma"/>
      <family val="2"/>
    </font>
    <font>
      <b/>
      <sz val="10"/>
      <name val="Calibri"/>
      <family val="2"/>
      <scheme val="minor"/>
    </font>
    <font>
      <sz val="10"/>
      <name val="Calibri"/>
      <family val="2"/>
      <scheme val="minor"/>
    </font>
    <font>
      <sz val="12"/>
      <name val="Calibri"/>
      <family val="2"/>
      <scheme val="minor"/>
    </font>
    <font>
      <b/>
      <sz val="16"/>
      <name val="Arial"/>
      <family val="2"/>
    </font>
    <font>
      <sz val="10"/>
      <color theme="0" tint="-0.499984740745262"/>
      <name val="Arial"/>
      <family val="2"/>
    </font>
    <font>
      <sz val="10"/>
      <color rgb="FFFF0000"/>
      <name val="Times New Roman"/>
      <family val="1"/>
    </font>
    <font>
      <sz val="11"/>
      <color rgb="FFFF0000"/>
      <name val="Calibri"/>
      <family val="2"/>
      <scheme val="minor"/>
    </font>
    <font>
      <b/>
      <sz val="11"/>
      <name val="Calibri"/>
      <family val="2"/>
    </font>
    <font>
      <u/>
      <sz val="11"/>
      <name val="Calibri"/>
      <family val="2"/>
    </font>
    <font>
      <b/>
      <sz val="11"/>
      <color rgb="FF000000"/>
      <name val="Calibri"/>
      <family val="2"/>
    </font>
    <font>
      <b/>
      <sz val="12"/>
      <color rgb="FFFF0000"/>
      <name val="Arial"/>
      <family val="2"/>
    </font>
    <font>
      <b/>
      <sz val="18"/>
      <color rgb="FFFF0000"/>
      <name val="Calibri"/>
      <family val="2"/>
      <scheme val="minor"/>
    </font>
    <font>
      <b/>
      <sz val="9"/>
      <color rgb="FF363636"/>
      <name val="Calibri"/>
      <family val="2"/>
      <scheme val="minor"/>
    </font>
    <font>
      <sz val="9"/>
      <color rgb="FF363636"/>
      <name val="Calibri"/>
      <family val="2"/>
      <scheme val="minor"/>
    </font>
    <font>
      <b/>
      <sz val="9"/>
      <color theme="1"/>
      <name val="Calibri"/>
      <family val="2"/>
      <scheme val="minor"/>
    </font>
    <font>
      <b/>
      <sz val="9"/>
      <color rgb="FF000000"/>
      <name val="Calibri"/>
      <family val="2"/>
      <scheme val="minor"/>
    </font>
    <font>
      <b/>
      <sz val="8"/>
      <color rgb="FF000000"/>
      <name val="Calibri"/>
      <family val="2"/>
      <scheme val="minor"/>
    </font>
    <font>
      <sz val="8"/>
      <color rgb="FF363636"/>
      <name val="Calibri"/>
      <family val="2"/>
      <scheme val="minor"/>
    </font>
    <font>
      <b/>
      <sz val="8"/>
      <color rgb="FF363636"/>
      <name val="Calibri"/>
      <family val="2"/>
      <scheme val="minor"/>
    </font>
    <font>
      <b/>
      <sz val="8"/>
      <color theme="1"/>
      <name val="Calibri"/>
      <family val="2"/>
      <scheme val="minor"/>
    </font>
    <font>
      <b/>
      <sz val="7"/>
      <name val="Arial"/>
      <family val="2"/>
    </font>
    <font>
      <sz val="8"/>
      <name val="Arial"/>
      <family val="2"/>
    </font>
    <font>
      <sz val="10"/>
      <name val="MS Sans Serif"/>
    </font>
    <font>
      <b/>
      <sz val="10"/>
      <name val="Tahoma"/>
      <family val="2"/>
    </font>
    <font>
      <b/>
      <sz val="10"/>
      <color rgb="FFFFFFFF"/>
      <name val="Arial"/>
      <family val="2"/>
    </font>
    <font>
      <sz val="10"/>
      <color rgb="FF000000"/>
      <name val="Arial"/>
      <family val="2"/>
    </font>
    <font>
      <sz val="11"/>
      <color rgb="FFFF0000"/>
      <name val="Calibri"/>
      <family val="2"/>
    </font>
    <font>
      <sz val="10"/>
      <color rgb="FF333333"/>
      <name val="Arial"/>
      <family val="2"/>
    </font>
    <font>
      <b/>
      <sz val="10"/>
      <color rgb="FF333333"/>
      <name val="Arial"/>
      <family val="2"/>
    </font>
    <font>
      <b/>
      <sz val="14"/>
      <color rgb="FF333333"/>
      <name val="Calibri"/>
      <family val="2"/>
      <scheme val="minor"/>
    </font>
    <font>
      <sz val="9"/>
      <color rgb="FF333333"/>
      <name val="Arial"/>
      <family val="2"/>
    </font>
    <font>
      <i/>
      <sz val="10"/>
      <color rgb="FFFF0000"/>
      <name val="Arial"/>
      <family val="2"/>
    </font>
    <font>
      <u/>
      <sz val="10"/>
      <color theme="10"/>
      <name val="Arial"/>
      <family val="2"/>
    </font>
    <font>
      <sz val="10"/>
      <name val="Arial"/>
      <family val="2"/>
    </font>
    <font>
      <u/>
      <sz val="11"/>
      <color rgb="FFFF0000"/>
      <name val="Calibri"/>
      <family val="2"/>
    </font>
    <font>
      <b/>
      <sz val="8"/>
      <color rgb="FF363636"/>
      <name val="Tahoma"/>
      <family val="2"/>
    </font>
    <font>
      <sz val="8"/>
      <color rgb="FF363636"/>
      <name val="Tahoma"/>
      <family val="2"/>
    </font>
    <font>
      <strike/>
      <sz val="11"/>
      <color theme="1"/>
      <name val="Calibri"/>
      <family val="2"/>
      <scheme val="minor"/>
    </font>
    <font>
      <b/>
      <sz val="7"/>
      <color theme="1"/>
      <name val="Lucida Bright"/>
      <family val="1"/>
    </font>
    <font>
      <sz val="7"/>
      <color theme="1"/>
      <name val="Lucida Bright"/>
      <family val="1"/>
    </font>
    <font>
      <b/>
      <sz val="9"/>
      <color theme="1"/>
      <name val="Lucida Bright"/>
      <family val="1"/>
    </font>
    <font>
      <b/>
      <sz val="8"/>
      <color theme="1"/>
      <name val="Lucida Bright"/>
      <family val="1"/>
    </font>
    <font>
      <sz val="8"/>
      <color theme="1"/>
      <name val="Lucida Bright"/>
      <family val="1"/>
    </font>
    <font>
      <i/>
      <sz val="8"/>
      <color theme="1"/>
      <name val="Lucida Bright"/>
      <family val="1"/>
    </font>
    <font>
      <sz val="8"/>
      <color rgb="FFFF0000"/>
      <name val="Lucida Bright"/>
      <family val="1"/>
    </font>
    <font>
      <sz val="9"/>
      <color theme="1"/>
      <name val="Lucida Bright"/>
      <family val="1"/>
    </font>
    <font>
      <sz val="9"/>
      <color rgb="FFFF0000"/>
      <name val="Lucida Bright"/>
      <family val="1"/>
    </font>
    <font>
      <sz val="8.8000000000000007"/>
      <color theme="1"/>
      <name val="Cambria"/>
      <family val="1"/>
    </font>
    <font>
      <sz val="10"/>
      <color rgb="FF000000"/>
      <name val="Tahoma"/>
      <family val="2"/>
    </font>
    <font>
      <b/>
      <sz val="10"/>
      <color rgb="FF000000"/>
      <name val="Tahoma"/>
      <family val="2"/>
    </font>
    <font>
      <b/>
      <sz val="9"/>
      <name val="Segoe UI"/>
      <family val="2"/>
    </font>
    <font>
      <i/>
      <sz val="9"/>
      <name val="Segoe UI"/>
      <family val="2"/>
    </font>
    <font>
      <sz val="9"/>
      <name val="Segoe UI"/>
      <family val="2"/>
    </font>
    <font>
      <sz val="10"/>
      <name val="Segoe UI"/>
      <family val="2"/>
    </font>
    <font>
      <sz val="9"/>
      <name val="MS Sans Serif"/>
      <family val="2"/>
    </font>
    <font>
      <b/>
      <i/>
      <sz val="10"/>
      <name val="Segoe UI"/>
      <family val="2"/>
    </font>
  </fonts>
  <fills count="20">
    <fill>
      <patternFill patternType="none"/>
    </fill>
    <fill>
      <patternFill patternType="gray125"/>
    </fill>
    <fill>
      <patternFill patternType="solid">
        <fgColor indexed="22"/>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rgb="FFFF0000"/>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F5F5F5"/>
        <bgColor indexed="64"/>
      </patternFill>
    </fill>
    <fill>
      <patternFill patternType="solid">
        <fgColor rgb="FFFFFFFF"/>
        <bgColor indexed="64"/>
      </patternFill>
    </fill>
    <fill>
      <patternFill patternType="solid">
        <fgColor rgb="FFC0C0C0"/>
        <bgColor indexed="64"/>
      </patternFill>
    </fill>
    <fill>
      <patternFill patternType="solid">
        <fgColor rgb="FFF2F2F2"/>
        <bgColor indexed="64"/>
      </patternFill>
    </fill>
    <fill>
      <patternFill patternType="solid">
        <fgColor indexed="9"/>
        <bgColor indexed="64"/>
      </patternFill>
    </fill>
    <fill>
      <patternFill patternType="solid">
        <fgColor rgb="FF4F81BD"/>
        <bgColor indexed="64"/>
      </patternFill>
    </fill>
    <fill>
      <patternFill patternType="solid">
        <fgColor rgb="FFDCE6F1"/>
        <bgColor indexed="64"/>
      </patternFill>
    </fill>
    <fill>
      <patternFill patternType="solid">
        <fgColor rgb="FFCCFFCC"/>
      </patternFill>
    </fill>
    <fill>
      <patternFill patternType="solid">
        <fgColor rgb="FFFFFFFF"/>
      </patternFill>
    </fill>
  </fills>
  <borders count="81">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bottom/>
      <diagonal/>
    </border>
    <border>
      <left style="thin">
        <color rgb="FFC0C0C0"/>
      </left>
      <right style="thin">
        <color rgb="FFC0C0C0"/>
      </right>
      <top style="thin">
        <color rgb="FFC0C0C0"/>
      </top>
      <bottom style="thin">
        <color rgb="FFC0C0C0"/>
      </bottom>
      <diagonal/>
    </border>
    <border>
      <left style="thin">
        <color rgb="FFC0C0C0"/>
      </left>
      <right style="thin">
        <color rgb="FFC0C0C0"/>
      </right>
      <top style="thin">
        <color rgb="FFC0C0C0"/>
      </top>
      <bottom/>
      <diagonal/>
    </border>
    <border>
      <left style="thin">
        <color rgb="FFC0C0C0"/>
      </left>
      <right style="thin">
        <color rgb="FFC0C0C0"/>
      </right>
      <top/>
      <bottom/>
      <diagonal/>
    </border>
    <border>
      <left style="thin">
        <color rgb="FFC0C0C0"/>
      </left>
      <right style="thin">
        <color rgb="FFC0C0C0"/>
      </right>
      <top/>
      <bottom style="thin">
        <color rgb="FFC0C0C0"/>
      </bottom>
      <diagonal/>
    </border>
    <border>
      <left style="thin">
        <color rgb="FFC0C0C0"/>
      </left>
      <right/>
      <top style="thin">
        <color rgb="FFC0C0C0"/>
      </top>
      <bottom style="thin">
        <color rgb="FFC0C0C0"/>
      </bottom>
      <diagonal/>
    </border>
    <border>
      <left/>
      <right style="thin">
        <color rgb="FFC0C0C0"/>
      </right>
      <top style="thin">
        <color rgb="FFC0C0C0"/>
      </top>
      <bottom style="thin">
        <color rgb="FFC0C0C0"/>
      </bottom>
      <diagonal/>
    </border>
    <border>
      <left/>
      <right/>
      <top style="thin">
        <color rgb="FFC0C0C0"/>
      </top>
      <bottom style="thin">
        <color rgb="FFC0C0C0"/>
      </bottom>
      <diagonal/>
    </border>
    <border>
      <left style="hair">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right/>
      <top/>
      <bottom style="double">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rgb="FF95B3D7"/>
      </left>
      <right/>
      <top style="medium">
        <color rgb="FF95B3D7"/>
      </top>
      <bottom style="medium">
        <color rgb="FF95B3D7"/>
      </bottom>
      <diagonal/>
    </border>
    <border>
      <left/>
      <right/>
      <top style="medium">
        <color rgb="FF95B3D7"/>
      </top>
      <bottom style="medium">
        <color rgb="FF95B3D7"/>
      </bottom>
      <diagonal/>
    </border>
    <border>
      <left/>
      <right style="medium">
        <color rgb="FF95B3D7"/>
      </right>
      <top style="medium">
        <color rgb="FF95B3D7"/>
      </top>
      <bottom style="medium">
        <color rgb="FF95B3D7"/>
      </bottom>
      <diagonal/>
    </border>
    <border>
      <left style="medium">
        <color rgb="FF95B3D7"/>
      </left>
      <right/>
      <top/>
      <bottom style="medium">
        <color rgb="FF95B3D7"/>
      </bottom>
      <diagonal/>
    </border>
    <border>
      <left/>
      <right/>
      <top/>
      <bottom style="medium">
        <color rgb="FF95B3D7"/>
      </bottom>
      <diagonal/>
    </border>
    <border>
      <left/>
      <right style="medium">
        <color rgb="FF95B3D7"/>
      </right>
      <top/>
      <bottom style="medium">
        <color rgb="FF95B3D7"/>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diagonal/>
    </border>
    <border>
      <left style="thin">
        <color rgb="FFDCDCDC"/>
      </left>
      <right style="thin">
        <color rgb="FFDCDCDC"/>
      </right>
      <top style="thin">
        <color rgb="FFDCDCDC"/>
      </top>
      <bottom style="thin">
        <color rgb="FFDCDCDC"/>
      </bottom>
      <diagonal/>
    </border>
    <border>
      <left style="thin">
        <color rgb="FFDCDCDC"/>
      </left>
      <right style="thin">
        <color rgb="FFDCDCDC"/>
      </right>
      <top/>
      <bottom/>
      <diagonal/>
    </border>
    <border>
      <left style="thin">
        <color rgb="FFABABAB"/>
      </left>
      <right/>
      <top/>
      <bottom/>
      <diagonal/>
    </border>
    <border>
      <left style="thin">
        <color rgb="FFABABAB"/>
      </left>
      <right style="thin">
        <color rgb="FFABABAB"/>
      </right>
      <top/>
      <bottom/>
      <diagonal/>
    </border>
    <border>
      <left style="thin">
        <color rgb="FF000000"/>
      </left>
      <right style="dotted">
        <color rgb="FF000000"/>
      </right>
      <top/>
      <bottom/>
      <diagonal/>
    </border>
    <border>
      <left style="dotted">
        <color rgb="FF000000"/>
      </left>
      <right style="dotted">
        <color rgb="FF000000"/>
      </right>
      <top/>
      <bottom/>
      <diagonal/>
    </border>
    <border>
      <left style="dotted">
        <color rgb="FF000000"/>
      </left>
      <right style="thin">
        <color rgb="FF000000"/>
      </right>
      <top/>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bottom/>
      <diagonal/>
    </border>
  </borders>
  <cellStyleXfs count="30">
    <xf numFmtId="0" fontId="0" fillId="0" borderId="0"/>
    <xf numFmtId="0" fontId="23" fillId="0" borderId="0"/>
    <xf numFmtId="0" fontId="29" fillId="0" borderId="0"/>
    <xf numFmtId="0" fontId="32" fillId="0" borderId="0"/>
    <xf numFmtId="0" fontId="25" fillId="0" borderId="0"/>
    <xf numFmtId="0" fontId="22" fillId="0" borderId="0"/>
    <xf numFmtId="0" fontId="32" fillId="0" borderId="0"/>
    <xf numFmtId="9" fontId="25" fillId="0" borderId="0" applyFont="0" applyFill="0" applyBorder="0" applyAlignment="0" applyProtection="0"/>
    <xf numFmtId="0" fontId="41" fillId="0" borderId="0"/>
    <xf numFmtId="164" fontId="43" fillId="0" borderId="0" applyFont="0" applyFill="0" applyBorder="0" applyAlignment="0" applyProtection="0"/>
    <xf numFmtId="0" fontId="21" fillId="0" borderId="0"/>
    <xf numFmtId="0" fontId="29" fillId="0" borderId="0"/>
    <xf numFmtId="0" fontId="20" fillId="0" borderId="0"/>
    <xf numFmtId="0" fontId="19" fillId="0" borderId="0"/>
    <xf numFmtId="0" fontId="18" fillId="0" borderId="0"/>
    <xf numFmtId="0" fontId="17" fillId="0" borderId="0"/>
    <xf numFmtId="0" fontId="16" fillId="0" borderId="0"/>
    <xf numFmtId="0" fontId="15" fillId="0" borderId="0"/>
    <xf numFmtId="0" fontId="25" fillId="0" borderId="0"/>
    <xf numFmtId="0" fontId="29" fillId="0" borderId="0"/>
    <xf numFmtId="0" fontId="14" fillId="0" borderId="0"/>
    <xf numFmtId="0" fontId="7" fillId="0" borderId="0"/>
    <xf numFmtId="0" fontId="6" fillId="0" borderId="0"/>
    <xf numFmtId="0" fontId="6" fillId="0" borderId="0"/>
    <xf numFmtId="164" fontId="25" fillId="0" borderId="0" applyFont="0" applyFill="0" applyBorder="0" applyAlignment="0" applyProtection="0"/>
    <xf numFmtId="0" fontId="95" fillId="0" borderId="0"/>
    <xf numFmtId="0" fontId="105" fillId="0" borderId="0" applyNumberFormat="0" applyFill="0" applyBorder="0" applyAlignment="0" applyProtection="0"/>
    <xf numFmtId="9" fontId="106" fillId="0" borderId="0" applyFont="0" applyFill="0" applyBorder="0" applyAlignment="0" applyProtection="0"/>
    <xf numFmtId="0" fontId="3" fillId="0" borderId="0"/>
    <xf numFmtId="0" fontId="3" fillId="0" borderId="0"/>
  </cellStyleXfs>
  <cellXfs count="1238">
    <xf numFmtId="0" fontId="0" fillId="0" borderId="0" xfId="0"/>
    <xf numFmtId="0" fontId="0" fillId="0" borderId="0" xfId="0" applyAlignment="1">
      <alignment horizontal="center"/>
    </xf>
    <xf numFmtId="0" fontId="0" fillId="0" borderId="0" xfId="0" applyAlignment="1">
      <alignment horizontal="left"/>
    </xf>
    <xf numFmtId="0" fontId="25" fillId="0" borderId="0" xfId="2" applyFont="1" applyBorder="1" applyAlignment="1"/>
    <xf numFmtId="0" fontId="24" fillId="0" borderId="0" xfId="2" applyFont="1" applyBorder="1" applyAlignment="1"/>
    <xf numFmtId="0" fontId="25" fillId="0" borderId="0" xfId="2" applyFont="1" applyBorder="1" applyAlignment="1">
      <alignment horizontal="left"/>
    </xf>
    <xf numFmtId="0" fontId="25" fillId="0" borderId="2" xfId="2" applyFont="1" applyFill="1" applyBorder="1" applyAlignment="1"/>
    <xf numFmtId="0" fontId="25" fillId="0" borderId="2" xfId="2" applyFont="1" applyFill="1" applyBorder="1" applyAlignment="1" applyProtection="1">
      <alignment horizontal="right"/>
      <protection locked="0"/>
    </xf>
    <xf numFmtId="165" fontId="25" fillId="0" borderId="0" xfId="2" applyNumberFormat="1" applyFont="1" applyBorder="1" applyAlignment="1"/>
    <xf numFmtId="0" fontId="25" fillId="0" borderId="3" xfId="2" applyFont="1" applyBorder="1" applyAlignment="1" applyProtection="1">
      <alignment horizontal="right"/>
      <protection locked="0"/>
    </xf>
    <xf numFmtId="0" fontId="25" fillId="0" borderId="11" xfId="2" applyFont="1" applyBorder="1" applyAlignment="1"/>
    <xf numFmtId="0" fontId="24" fillId="0" borderId="0" xfId="2" applyFont="1" applyBorder="1" applyAlignment="1" applyProtection="1"/>
    <xf numFmtId="0" fontId="25" fillId="0" borderId="0" xfId="2" applyFont="1" applyBorder="1" applyAlignment="1" applyProtection="1"/>
    <xf numFmtId="0" fontId="25" fillId="0" borderId="2" xfId="2" applyFont="1" applyBorder="1" applyAlignment="1" applyProtection="1">
      <alignment horizontal="right"/>
      <protection locked="0"/>
    </xf>
    <xf numFmtId="0" fontId="25" fillId="0" borderId="0" xfId="2" applyFont="1" applyBorder="1" applyAlignment="1" applyProtection="1">
      <protection locked="0"/>
    </xf>
    <xf numFmtId="166" fontId="25" fillId="0" borderId="2" xfId="2" applyNumberFormat="1" applyFont="1" applyBorder="1" applyAlignment="1" applyProtection="1">
      <alignment horizontal="right"/>
      <protection locked="0"/>
    </xf>
    <xf numFmtId="0" fontId="28" fillId="0" borderId="0" xfId="2" applyFont="1"/>
    <xf numFmtId="166" fontId="25" fillId="0" borderId="0" xfId="2" applyNumberFormat="1" applyFont="1" applyBorder="1" applyAlignment="1" applyProtection="1">
      <alignment horizontal="left"/>
    </xf>
    <xf numFmtId="0" fontId="25" fillId="0" borderId="0" xfId="2" applyFont="1" applyBorder="1" applyAlignment="1" applyProtection="1">
      <alignment horizontal="centerContinuous"/>
    </xf>
    <xf numFmtId="0" fontId="24" fillId="0" borderId="0" xfId="2" quotePrefix="1" applyFont="1" applyBorder="1" applyAlignment="1" applyProtection="1">
      <alignment horizontal="left"/>
    </xf>
    <xf numFmtId="0" fontId="25" fillId="0" borderId="0" xfId="2" applyFont="1" applyBorder="1" applyAlignment="1" applyProtection="1">
      <alignment horizontal="right"/>
      <protection locked="0"/>
    </xf>
    <xf numFmtId="0" fontId="27" fillId="0" borderId="0" xfId="2" applyFont="1"/>
    <xf numFmtId="0" fontId="25" fillId="0" borderId="0" xfId="2" applyFont="1" applyProtection="1"/>
    <xf numFmtId="0" fontId="25" fillId="0" borderId="0" xfId="2" applyFont="1"/>
    <xf numFmtId="0" fontId="24" fillId="0" borderId="0" xfId="2" applyFont="1" applyBorder="1" applyAlignment="1">
      <alignment horizontal="center"/>
    </xf>
    <xf numFmtId="0" fontId="25" fillId="0" borderId="2" xfId="2" applyFont="1" applyBorder="1" applyAlignment="1">
      <alignment horizontal="centerContinuous"/>
    </xf>
    <xf numFmtId="0" fontId="24" fillId="0" borderId="2" xfId="2" applyFont="1" applyBorder="1" applyAlignment="1" applyProtection="1">
      <alignment horizontal="centerContinuous"/>
    </xf>
    <xf numFmtId="0" fontId="24" fillId="0" borderId="0" xfId="2" applyFont="1" applyFill="1" applyBorder="1" applyAlignment="1"/>
    <xf numFmtId="0" fontId="25" fillId="0" borderId="0" xfId="2" applyFont="1" applyFill="1" applyBorder="1" applyAlignment="1"/>
    <xf numFmtId="0" fontId="24" fillId="0" borderId="0" xfId="2" applyFont="1" applyProtection="1"/>
    <xf numFmtId="0" fontId="24" fillId="0" borderId="2" xfId="2" applyFont="1" applyFill="1" applyBorder="1" applyAlignment="1"/>
    <xf numFmtId="4" fontId="25" fillId="0" borderId="0" xfId="2" applyNumberFormat="1" applyFont="1" applyFill="1" applyBorder="1" applyAlignment="1"/>
    <xf numFmtId="0" fontId="31" fillId="0" borderId="0" xfId="2" applyFont="1" applyFill="1" applyBorder="1" applyAlignment="1"/>
    <xf numFmtId="0" fontId="25" fillId="0" borderId="2" xfId="2" applyFont="1" applyBorder="1" applyAlignment="1" applyProtection="1">
      <alignment horizontal="left"/>
    </xf>
    <xf numFmtId="0" fontId="24" fillId="0" borderId="2" xfId="2" applyFont="1" applyBorder="1" applyProtection="1"/>
    <xf numFmtId="168" fontId="24" fillId="0" borderId="2" xfId="2" applyNumberFormat="1" applyFont="1" applyFill="1" applyBorder="1" applyProtection="1"/>
    <xf numFmtId="168" fontId="25" fillId="0" borderId="2" xfId="2" applyNumberFormat="1" applyFont="1" applyBorder="1" applyProtection="1"/>
    <xf numFmtId="167" fontId="24" fillId="0" borderId="2" xfId="2" applyNumberFormat="1" applyFont="1" applyFill="1" applyBorder="1" applyProtection="1"/>
    <xf numFmtId="168" fontId="24" fillId="0" borderId="2" xfId="2" applyNumberFormat="1" applyFont="1" applyBorder="1" applyProtection="1"/>
    <xf numFmtId="0" fontId="24" fillId="0" borderId="0" xfId="4" applyFont="1"/>
    <xf numFmtId="0" fontId="25" fillId="0" borderId="0" xfId="4"/>
    <xf numFmtId="0" fontId="28" fillId="0" borderId="0" xfId="4" applyFont="1"/>
    <xf numFmtId="0" fontId="28" fillId="0" borderId="0" xfId="4" applyFont="1" applyAlignment="1">
      <alignment horizontal="justify"/>
    </xf>
    <xf numFmtId="0" fontId="25" fillId="0" borderId="0" xfId="4" applyFont="1"/>
    <xf numFmtId="0" fontId="25" fillId="0" borderId="2" xfId="4" applyFont="1" applyBorder="1" applyAlignment="1" applyProtection="1">
      <alignment horizontal="left"/>
      <protection locked="0"/>
    </xf>
    <xf numFmtId="0" fontId="25" fillId="0" borderId="2" xfId="4" applyFont="1" applyBorder="1" applyAlignment="1" applyProtection="1">
      <alignment horizontal="center"/>
      <protection locked="0"/>
    </xf>
    <xf numFmtId="0" fontId="22" fillId="0" borderId="0" xfId="5"/>
    <xf numFmtId="0" fontId="22" fillId="0" borderId="0" xfId="5" applyBorder="1"/>
    <xf numFmtId="0" fontId="22" fillId="0" borderId="2" xfId="5" applyBorder="1"/>
    <xf numFmtId="0" fontId="24" fillId="0" borderId="0" xfId="6" quotePrefix="1" applyFont="1" applyFill="1" applyBorder="1" applyAlignment="1" applyProtection="1">
      <alignment horizontal="left"/>
    </xf>
    <xf numFmtId="0" fontId="25" fillId="0" borderId="0" xfId="6" applyFont="1" applyFill="1" applyBorder="1" applyAlignment="1" applyProtection="1">
      <alignment horizontal="left"/>
    </xf>
    <xf numFmtId="171" fontId="25" fillId="0" borderId="0" xfId="6" applyNumberFormat="1" applyFont="1" applyFill="1" applyBorder="1" applyAlignment="1" applyProtection="1">
      <alignment horizontal="left"/>
      <protection locked="0"/>
    </xf>
    <xf numFmtId="0" fontId="40" fillId="0" borderId="0" xfId="5" applyFont="1" applyBorder="1" applyAlignment="1"/>
    <xf numFmtId="0" fontId="29" fillId="0" borderId="0" xfId="2"/>
    <xf numFmtId="0" fontId="25" fillId="0" borderId="0" xfId="2" applyFont="1" applyFill="1" applyBorder="1" applyAlignment="1" applyProtection="1">
      <alignment horizontal="left"/>
    </xf>
    <xf numFmtId="0" fontId="24" fillId="0" borderId="0" xfId="2" quotePrefix="1" applyFont="1" applyFill="1" applyBorder="1" applyAlignment="1" applyProtection="1">
      <alignment horizontal="left"/>
    </xf>
    <xf numFmtId="0" fontId="25" fillId="0" borderId="0" xfId="2" applyFont="1" applyFill="1" applyBorder="1" applyAlignment="1" applyProtection="1">
      <alignment horizontal="center"/>
    </xf>
    <xf numFmtId="0" fontId="24" fillId="0" borderId="0" xfId="2" applyFont="1" applyFill="1" applyBorder="1" applyAlignment="1" applyProtection="1">
      <alignment horizontal="center"/>
      <protection locked="0"/>
    </xf>
    <xf numFmtId="0" fontId="25" fillId="0" borderId="0" xfId="2" applyFont="1" applyFill="1" applyBorder="1" applyAlignment="1" applyProtection="1">
      <alignment horizontal="center"/>
      <protection locked="0"/>
    </xf>
    <xf numFmtId="0" fontId="24" fillId="0" borderId="0" xfId="2" applyFont="1" applyFill="1" applyBorder="1" applyAlignment="1" applyProtection="1">
      <alignment horizontal="center"/>
    </xf>
    <xf numFmtId="0" fontId="28" fillId="0" borderId="0" xfId="2" applyFont="1" applyAlignment="1">
      <alignment horizontal="justify"/>
    </xf>
    <xf numFmtId="0" fontId="25" fillId="0" borderId="1" xfId="2" applyFont="1" applyFill="1" applyBorder="1" applyAlignment="1" applyProtection="1">
      <alignment horizontal="left"/>
    </xf>
    <xf numFmtId="0" fontId="25" fillId="0" borderId="1" xfId="2" applyFont="1" applyFill="1" applyBorder="1" applyAlignment="1" applyProtection="1">
      <alignment horizontal="center"/>
    </xf>
    <xf numFmtId="0" fontId="24" fillId="0" borderId="0" xfId="2" applyFont="1" applyFill="1" applyBorder="1" applyAlignment="1" applyProtection="1">
      <alignment horizontal="left"/>
    </xf>
    <xf numFmtId="0" fontId="25" fillId="0" borderId="2" xfId="2" applyFont="1" applyFill="1" applyBorder="1" applyAlignment="1" applyProtection="1">
      <alignment horizontal="center"/>
    </xf>
    <xf numFmtId="167" fontId="24" fillId="0" borderId="2" xfId="2" applyNumberFormat="1" applyFont="1" applyFill="1" applyBorder="1" applyAlignment="1" applyProtection="1">
      <alignment horizontal="center"/>
    </xf>
    <xf numFmtId="0" fontId="29" fillId="0" borderId="0" xfId="2" applyFont="1"/>
    <xf numFmtId="0" fontId="24" fillId="0" borderId="2" xfId="2" applyFont="1" applyBorder="1" applyAlignment="1" applyProtection="1">
      <alignment horizontal="left"/>
    </xf>
    <xf numFmtId="0" fontId="26" fillId="0" borderId="0" xfId="4" applyFont="1"/>
    <xf numFmtId="0" fontId="25" fillId="0" borderId="0" xfId="4" applyFont="1" applyBorder="1"/>
    <xf numFmtId="0" fontId="24" fillId="0" borderId="0" xfId="4" applyFont="1" applyBorder="1" applyAlignment="1">
      <alignment horizontal="left"/>
    </xf>
    <xf numFmtId="3" fontId="24" fillId="0" borderId="0" xfId="4" applyNumberFormat="1" applyFont="1" applyBorder="1"/>
    <xf numFmtId="0" fontId="24" fillId="0" borderId="1" xfId="4" applyFont="1" applyBorder="1" applyAlignment="1">
      <alignment horizontal="left"/>
    </xf>
    <xf numFmtId="0" fontId="25" fillId="0" borderId="0" xfId="4" applyBorder="1"/>
    <xf numFmtId="0" fontId="21" fillId="0" borderId="0" xfId="10"/>
    <xf numFmtId="3" fontId="21" fillId="0" borderId="0" xfId="10" applyNumberFormat="1"/>
    <xf numFmtId="4" fontId="21" fillId="0" borderId="0" xfId="10" applyNumberFormat="1"/>
    <xf numFmtId="0" fontId="21" fillId="0" borderId="0" xfId="10" applyAlignment="1">
      <alignment wrapText="1"/>
    </xf>
    <xf numFmtId="0" fontId="50" fillId="0" borderId="0" xfId="10" applyFont="1"/>
    <xf numFmtId="4" fontId="50" fillId="0" borderId="0" xfId="10" applyNumberFormat="1" applyFont="1"/>
    <xf numFmtId="0" fontId="47" fillId="0" borderId="0" xfId="0" applyFont="1"/>
    <xf numFmtId="0" fontId="29" fillId="0" borderId="0" xfId="11" applyFont="1" applyFill="1"/>
    <xf numFmtId="0" fontId="29" fillId="0" borderId="0" xfId="11" applyFont="1" applyFill="1" applyAlignment="1">
      <alignment horizontal="center"/>
    </xf>
    <xf numFmtId="0" fontId="28" fillId="0" borderId="0" xfId="11" applyFont="1" applyFill="1"/>
    <xf numFmtId="0" fontId="29" fillId="0" borderId="0" xfId="11" applyFont="1" applyFill="1" applyBorder="1" applyAlignment="1">
      <alignment horizontal="center"/>
    </xf>
    <xf numFmtId="0" fontId="29" fillId="0" borderId="0" xfId="11" applyFont="1" applyFill="1" applyBorder="1"/>
    <xf numFmtId="0" fontId="24" fillId="0" borderId="0" xfId="11" applyFont="1" applyFill="1" applyBorder="1" applyAlignment="1">
      <alignment horizontal="centerContinuous"/>
    </xf>
    <xf numFmtId="0" fontId="24" fillId="0" borderId="0" xfId="11" applyFont="1" applyFill="1" applyAlignment="1">
      <alignment horizontal="center"/>
    </xf>
    <xf numFmtId="0" fontId="24" fillId="0" borderId="0" xfId="11" applyFont="1" applyFill="1" applyBorder="1" applyAlignment="1">
      <alignment horizontal="center"/>
    </xf>
    <xf numFmtId="0" fontId="25" fillId="0" borderId="2" xfId="11" applyFont="1" applyFill="1" applyBorder="1" applyAlignment="1">
      <alignment horizontal="center"/>
    </xf>
    <xf numFmtId="0" fontId="25" fillId="0" borderId="2" xfId="11" applyFont="1" applyFill="1" applyBorder="1"/>
    <xf numFmtId="0" fontId="25" fillId="0" borderId="0" xfId="11" applyFont="1" applyFill="1" applyAlignment="1">
      <alignment horizontal="center"/>
    </xf>
    <xf numFmtId="0" fontId="25" fillId="0" borderId="0" xfId="11" applyFont="1" applyFill="1"/>
    <xf numFmtId="0" fontId="25" fillId="0" borderId="2" xfId="11" applyFont="1" applyFill="1" applyBorder="1" applyAlignment="1">
      <alignment horizontal="left"/>
    </xf>
    <xf numFmtId="0" fontId="25" fillId="0" borderId="0" xfId="11" applyFont="1" applyFill="1" applyBorder="1" applyAlignment="1">
      <alignment horizontal="center"/>
    </xf>
    <xf numFmtId="0" fontId="28" fillId="0" borderId="0" xfId="2" applyFont="1" applyAlignment="1">
      <alignment horizontal="left"/>
    </xf>
    <xf numFmtId="0" fontId="29" fillId="0" borderId="0" xfId="2" applyFont="1" applyAlignment="1">
      <alignment vertical="center" wrapText="1"/>
    </xf>
    <xf numFmtId="3" fontId="29" fillId="0" borderId="0" xfId="2" applyNumberFormat="1" applyFont="1" applyAlignment="1">
      <alignment vertical="center" wrapText="1"/>
    </xf>
    <xf numFmtId="0" fontId="24" fillId="0" borderId="0" xfId="11" quotePrefix="1" applyFont="1" applyAlignment="1">
      <alignment horizontal="left"/>
    </xf>
    <xf numFmtId="0" fontId="25" fillId="0" borderId="0" xfId="11" applyFont="1"/>
    <xf numFmtId="0" fontId="28" fillId="0" borderId="0" xfId="11" applyFont="1" applyAlignment="1">
      <alignment horizontal="left"/>
    </xf>
    <xf numFmtId="0" fontId="24" fillId="0" borderId="0" xfId="11" applyFont="1" applyBorder="1"/>
    <xf numFmtId="0" fontId="24" fillId="0" borderId="0" xfId="11" applyFont="1"/>
    <xf numFmtId="0" fontId="25" fillId="0" borderId="0" xfId="11" applyFont="1" applyBorder="1"/>
    <xf numFmtId="0" fontId="37" fillId="0" borderId="0" xfId="11" applyFont="1" applyBorder="1"/>
    <xf numFmtId="0" fontId="29" fillId="0" borderId="0" xfId="11"/>
    <xf numFmtId="0" fontId="28" fillId="0" borderId="0" xfId="11" applyFont="1"/>
    <xf numFmtId="0" fontId="24" fillId="0" borderId="0" xfId="11" quotePrefix="1" applyFont="1" applyBorder="1" applyAlignment="1">
      <alignment horizontal="center"/>
    </xf>
    <xf numFmtId="0" fontId="36" fillId="0" borderId="0" xfId="11" applyFont="1"/>
    <xf numFmtId="0" fontId="25" fillId="0" borderId="0" xfId="0" applyFont="1"/>
    <xf numFmtId="0" fontId="25" fillId="0" borderId="0" xfId="0" applyFont="1" applyAlignment="1">
      <alignment horizontal="center" vertical="center" wrapText="1"/>
    </xf>
    <xf numFmtId="0" fontId="47" fillId="0" borderId="0" xfId="0" applyFont="1" applyBorder="1" applyAlignment="1">
      <alignment horizontal="right"/>
    </xf>
    <xf numFmtId="4" fontId="47" fillId="0" borderId="0" xfId="0" applyNumberFormat="1" applyFont="1"/>
    <xf numFmtId="3" fontId="47" fillId="0" borderId="0" xfId="0" applyNumberFormat="1" applyFont="1"/>
    <xf numFmtId="4" fontId="47" fillId="0" borderId="0" xfId="0" applyNumberFormat="1" applyFont="1" applyBorder="1"/>
    <xf numFmtId="0" fontId="47" fillId="0" borderId="0" xfId="0" applyFont="1" applyAlignment="1">
      <alignment horizontal="center"/>
    </xf>
    <xf numFmtId="0" fontId="54" fillId="0" borderId="0" xfId="4" applyFont="1"/>
    <xf numFmtId="0" fontId="54" fillId="0" borderId="0" xfId="4" applyFont="1" applyBorder="1"/>
    <xf numFmtId="0" fontId="44" fillId="0" borderId="0" xfId="10" applyFont="1"/>
    <xf numFmtId="4" fontId="44" fillId="0" borderId="0" xfId="10" applyNumberFormat="1" applyFont="1"/>
    <xf numFmtId="0" fontId="21" fillId="0" borderId="0" xfId="10" applyAlignment="1">
      <alignment horizontal="left"/>
    </xf>
    <xf numFmtId="0" fontId="21" fillId="0" borderId="0" xfId="10" applyAlignment="1">
      <alignment horizontal="left" wrapText="1"/>
    </xf>
    <xf numFmtId="4" fontId="21" fillId="0" borderId="0" xfId="10" applyNumberFormat="1" applyAlignment="1">
      <alignment horizontal="left"/>
    </xf>
    <xf numFmtId="0" fontId="18" fillId="0" borderId="0" xfId="14"/>
    <xf numFmtId="4" fontId="18" fillId="0" borderId="0" xfId="14" applyNumberFormat="1"/>
    <xf numFmtId="0" fontId="18" fillId="0" borderId="0" xfId="14" applyAlignment="1">
      <alignment wrapText="1"/>
    </xf>
    <xf numFmtId="4" fontId="18" fillId="0" borderId="0" xfId="14" applyNumberFormat="1" applyAlignment="1">
      <alignment wrapText="1"/>
    </xf>
    <xf numFmtId="0" fontId="17" fillId="0" borderId="0" xfId="15"/>
    <xf numFmtId="3" fontId="17" fillId="0" borderId="0" xfId="15" applyNumberFormat="1"/>
    <xf numFmtId="0" fontId="24" fillId="0" borderId="0" xfId="0" applyFont="1"/>
    <xf numFmtId="0" fontId="56" fillId="0" borderId="0" xfId="16" applyFont="1"/>
    <xf numFmtId="0" fontId="16" fillId="0" borderId="0" xfId="16"/>
    <xf numFmtId="0" fontId="15" fillId="0" borderId="0" xfId="17"/>
    <xf numFmtId="0" fontId="46" fillId="6" borderId="2" xfId="18" applyFont="1" applyFill="1" applyBorder="1" applyAlignment="1">
      <alignment horizontal="center" vertical="center" wrapText="1"/>
    </xf>
    <xf numFmtId="3" fontId="47" fillId="4" borderId="2" xfId="18" applyNumberFormat="1" applyFont="1" applyFill="1" applyBorder="1"/>
    <xf numFmtId="3" fontId="46" fillId="7" borderId="2" xfId="18" applyNumberFormat="1" applyFont="1" applyFill="1" applyBorder="1"/>
    <xf numFmtId="3" fontId="46" fillId="6" borderId="2" xfId="18" applyNumberFormat="1" applyFont="1" applyFill="1" applyBorder="1"/>
    <xf numFmtId="3" fontId="47" fillId="0" borderId="2" xfId="18" applyNumberFormat="1" applyFont="1" applyFill="1" applyBorder="1"/>
    <xf numFmtId="173" fontId="25" fillId="0" borderId="2" xfId="19" applyNumberFormat="1" applyFont="1" applyFill="1" applyBorder="1" applyProtection="1"/>
    <xf numFmtId="3" fontId="15" fillId="0" borderId="0" xfId="17" applyNumberFormat="1"/>
    <xf numFmtId="0" fontId="15" fillId="0" borderId="0" xfId="17" applyFill="1" applyBorder="1" applyAlignment="1">
      <alignment vertical="center"/>
    </xf>
    <xf numFmtId="0" fontId="15" fillId="0" borderId="0" xfId="17" applyFill="1" applyBorder="1"/>
    <xf numFmtId="3" fontId="47" fillId="0" borderId="0" xfId="18" applyNumberFormat="1" applyFont="1" applyFill="1" applyBorder="1"/>
    <xf numFmtId="0" fontId="46" fillId="7" borderId="3" xfId="18" applyFont="1" applyFill="1" applyBorder="1" applyAlignment="1">
      <alignment vertical="center" wrapText="1"/>
    </xf>
    <xf numFmtId="0" fontId="46" fillId="7" borderId="10" xfId="18" applyFont="1" applyFill="1" applyBorder="1" applyAlignment="1">
      <alignment vertical="center" wrapText="1"/>
    </xf>
    <xf numFmtId="0" fontId="46" fillId="7" borderId="5" xfId="18" applyFont="1" applyFill="1" applyBorder="1" applyAlignment="1">
      <alignment vertical="center" wrapText="1"/>
    </xf>
    <xf numFmtId="0" fontId="29" fillId="0" borderId="0" xfId="19" applyFill="1" applyBorder="1" applyProtection="1"/>
    <xf numFmtId="3" fontId="48" fillId="0" borderId="0" xfId="19" applyNumberFormat="1" applyFont="1" applyFill="1" applyBorder="1" applyProtection="1"/>
    <xf numFmtId="3" fontId="29" fillId="0" borderId="0" xfId="19" applyNumberFormat="1" applyFill="1" applyBorder="1" applyProtection="1"/>
    <xf numFmtId="3" fontId="29" fillId="0" borderId="0" xfId="19" applyNumberFormat="1" applyFill="1" applyBorder="1" applyProtection="1">
      <protection locked="0"/>
    </xf>
    <xf numFmtId="0" fontId="46" fillId="6" borderId="2" xfId="18" applyFont="1" applyFill="1" applyBorder="1" applyAlignment="1">
      <alignment horizontal="center" vertical="center" wrapText="1"/>
    </xf>
    <xf numFmtId="0" fontId="14" fillId="0" borderId="0" xfId="20"/>
    <xf numFmtId="0" fontId="14" fillId="0" borderId="2" xfId="20" applyFill="1" applyBorder="1"/>
    <xf numFmtId="0" fontId="56" fillId="0" borderId="0" xfId="5" applyFont="1"/>
    <xf numFmtId="0" fontId="56" fillId="0" borderId="0" xfId="10" applyFont="1" applyAlignment="1"/>
    <xf numFmtId="0" fontId="58" fillId="0" borderId="0" xfId="10" applyFont="1" applyAlignment="1"/>
    <xf numFmtId="0" fontId="59" fillId="0" borderId="0" xfId="10" applyFont="1"/>
    <xf numFmtId="0" fontId="57" fillId="0" borderId="0" xfId="10" applyFont="1"/>
    <xf numFmtId="0" fontId="57" fillId="0" borderId="0" xfId="10" applyFont="1" applyAlignment="1"/>
    <xf numFmtId="3" fontId="57" fillId="0" borderId="0" xfId="10" applyNumberFormat="1" applyFont="1"/>
    <xf numFmtId="4" fontId="57" fillId="0" borderId="0" xfId="10" applyNumberFormat="1" applyFont="1"/>
    <xf numFmtId="0" fontId="57" fillId="0" borderId="0" xfId="15" applyFont="1"/>
    <xf numFmtId="0" fontId="25" fillId="0" borderId="0" xfId="10" applyFont="1"/>
    <xf numFmtId="0" fontId="57" fillId="0" borderId="0" xfId="10" applyFont="1" applyAlignment="1">
      <alignment horizontal="left"/>
    </xf>
    <xf numFmtId="0" fontId="57" fillId="0" borderId="0" xfId="14" applyFont="1"/>
    <xf numFmtId="0" fontId="13" fillId="0" borderId="0" xfId="16" applyFont="1"/>
    <xf numFmtId="0" fontId="12" fillId="0" borderId="0" xfId="16" applyFont="1"/>
    <xf numFmtId="0" fontId="25" fillId="0" borderId="0" xfId="0" applyFont="1" applyFill="1" applyBorder="1"/>
    <xf numFmtId="0" fontId="24" fillId="0" borderId="0" xfId="0" applyFont="1" applyFill="1" applyBorder="1"/>
    <xf numFmtId="0" fontId="25" fillId="4" borderId="0" xfId="4" applyFont="1" applyFill="1" applyBorder="1"/>
    <xf numFmtId="0" fontId="29" fillId="4" borderId="0" xfId="4" applyFont="1" applyFill="1" applyBorder="1"/>
    <xf numFmtId="0" fontId="33" fillId="4" borderId="0" xfId="4" applyFont="1" applyFill="1" applyBorder="1" applyAlignment="1">
      <alignment horizontal="centerContinuous"/>
    </xf>
    <xf numFmtId="0" fontId="33" fillId="4" borderId="0" xfId="4" applyFont="1" applyFill="1" applyBorder="1" applyAlignment="1">
      <alignment horizontal="center"/>
    </xf>
    <xf numFmtId="0" fontId="24" fillId="4" borderId="0" xfId="4" applyFont="1" applyFill="1"/>
    <xf numFmtId="0" fontId="25" fillId="4" borderId="0" xfId="4" applyFont="1" applyFill="1"/>
    <xf numFmtId="0" fontId="25" fillId="4" borderId="0" xfId="4" applyFill="1"/>
    <xf numFmtId="0" fontId="55" fillId="4" borderId="0" xfId="4" applyFont="1" applyFill="1"/>
    <xf numFmtId="0" fontId="38" fillId="4" borderId="0" xfId="0" applyFont="1" applyFill="1" applyBorder="1" applyAlignment="1">
      <alignment horizontal="left" vertical="center" wrapText="1"/>
    </xf>
    <xf numFmtId="0" fontId="38" fillId="4" borderId="0" xfId="0" applyFont="1" applyFill="1" applyBorder="1" applyAlignment="1">
      <alignment horizontal="center" vertical="center" wrapText="1"/>
    </xf>
    <xf numFmtId="0" fontId="38" fillId="4" borderId="0" xfId="0" applyFont="1" applyFill="1" applyBorder="1" applyAlignment="1">
      <alignment horizontal="center" vertical="center"/>
    </xf>
    <xf numFmtId="0" fontId="52" fillId="4" borderId="0" xfId="0" applyFont="1" applyFill="1" applyBorder="1" applyAlignment="1">
      <alignment horizontal="center" vertical="center" wrapText="1"/>
    </xf>
    <xf numFmtId="0" fontId="51" fillId="4" borderId="0" xfId="0" applyFont="1" applyFill="1" applyBorder="1" applyAlignment="1">
      <alignment horizontal="left" vertical="center" wrapText="1"/>
    </xf>
    <xf numFmtId="0" fontId="51" fillId="4" borderId="0" xfId="0" applyFont="1" applyFill="1" applyBorder="1" applyAlignment="1">
      <alignment horizontal="center" vertical="center" wrapText="1"/>
    </xf>
    <xf numFmtId="0" fontId="10" fillId="0" borderId="0" xfId="16" applyFont="1"/>
    <xf numFmtId="0" fontId="9" fillId="0" borderId="0" xfId="16" applyFont="1"/>
    <xf numFmtId="0" fontId="62" fillId="0" borderId="0" xfId="16" applyFont="1"/>
    <xf numFmtId="0" fontId="63" fillId="0" borderId="0" xfId="16" applyFont="1"/>
    <xf numFmtId="0" fontId="65" fillId="0" borderId="0" xfId="2" applyFont="1" applyBorder="1" applyAlignment="1"/>
    <xf numFmtId="0" fontId="66" fillId="0" borderId="0" xfId="2" applyFont="1" applyBorder="1" applyAlignment="1"/>
    <xf numFmtId="0" fontId="67" fillId="0" borderId="0" xfId="2" applyFont="1" applyBorder="1" applyAlignment="1"/>
    <xf numFmtId="0" fontId="68" fillId="0" borderId="0" xfId="2" applyFont="1" applyBorder="1" applyAlignment="1"/>
    <xf numFmtId="0" fontId="69" fillId="0" borderId="0" xfId="2" applyFont="1" applyBorder="1" applyAlignment="1"/>
    <xf numFmtId="0" fontId="70" fillId="0" borderId="0" xfId="2" applyFont="1" applyBorder="1" applyAlignment="1"/>
    <xf numFmtId="0" fontId="68" fillId="0" borderId="0" xfId="2" applyFont="1" applyBorder="1" applyAlignment="1" applyProtection="1">
      <alignment horizontal="left"/>
    </xf>
    <xf numFmtId="0" fontId="68" fillId="0" borderId="0" xfId="0" applyFont="1" applyAlignment="1">
      <alignment horizontal="left"/>
    </xf>
    <xf numFmtId="0" fontId="68" fillId="0" borderId="0" xfId="2" applyFont="1" applyFill="1" applyBorder="1" applyAlignment="1"/>
    <xf numFmtId="0" fontId="69" fillId="0" borderId="0" xfId="11" quotePrefix="1" applyFont="1" applyAlignment="1">
      <alignment horizontal="left"/>
    </xf>
    <xf numFmtId="0" fontId="69" fillId="0" borderId="0" xfId="11" applyFont="1" applyAlignment="1">
      <alignment horizontal="left"/>
    </xf>
    <xf numFmtId="0" fontId="69" fillId="0" borderId="0" xfId="11" applyFont="1"/>
    <xf numFmtId="0" fontId="68" fillId="0" borderId="0" xfId="4" applyFont="1"/>
    <xf numFmtId="0" fontId="69" fillId="0" borderId="0" xfId="4" applyFont="1"/>
    <xf numFmtId="0" fontId="65" fillId="0" borderId="0" xfId="4" applyFont="1"/>
    <xf numFmtId="0" fontId="63" fillId="0" borderId="0" xfId="5" applyFont="1"/>
    <xf numFmtId="0" fontId="62" fillId="0" borderId="0" xfId="5" applyFont="1"/>
    <xf numFmtId="0" fontId="69" fillId="0" borderId="0" xfId="6" quotePrefix="1" applyFont="1" applyFill="1" applyBorder="1" applyAlignment="1" applyProtection="1">
      <alignment horizontal="left"/>
    </xf>
    <xf numFmtId="0" fontId="65" fillId="0" borderId="0" xfId="2" applyFont="1" applyAlignment="1"/>
    <xf numFmtId="0" fontId="69" fillId="0" borderId="0" xfId="2" applyFont="1" applyAlignment="1"/>
    <xf numFmtId="0" fontId="72" fillId="0" borderId="0" xfId="0" applyFont="1" applyBorder="1" applyAlignment="1">
      <alignment vertical="center"/>
    </xf>
    <xf numFmtId="0" fontId="72" fillId="0" borderId="0" xfId="0" applyFont="1" applyBorder="1" applyAlignment="1">
      <alignment horizontal="right" vertical="center"/>
    </xf>
    <xf numFmtId="0" fontId="25" fillId="0" borderId="0" xfId="0" applyFont="1" applyAlignment="1">
      <alignment vertical="center"/>
    </xf>
    <xf numFmtId="0" fontId="22" fillId="0" borderId="0" xfId="5" applyBorder="1" applyAlignment="1">
      <alignment horizontal="center"/>
    </xf>
    <xf numFmtId="0" fontId="73" fillId="0" borderId="0" xfId="0" applyFont="1"/>
    <xf numFmtId="0" fontId="70" fillId="0" borderId="0" xfId="0" applyFont="1"/>
    <xf numFmtId="0" fontId="64" fillId="0" borderId="0" xfId="10" applyFont="1"/>
    <xf numFmtId="0" fontId="61" fillId="0" borderId="0" xfId="10" applyFont="1"/>
    <xf numFmtId="0" fontId="62" fillId="0" borderId="0" xfId="10" applyFont="1"/>
    <xf numFmtId="0" fontId="63" fillId="0" borderId="0" xfId="10" applyFont="1"/>
    <xf numFmtId="0" fontId="60" fillId="0" borderId="0" xfId="10" applyFont="1"/>
    <xf numFmtId="0" fontId="63" fillId="0" borderId="0" xfId="10" applyFont="1" applyAlignment="1"/>
    <xf numFmtId="0" fontId="61" fillId="0" borderId="0" xfId="10" applyFont="1" applyAlignment="1">
      <alignment horizontal="left"/>
    </xf>
    <xf numFmtId="0" fontId="60" fillId="0" borderId="0" xfId="10" applyFont="1" applyAlignment="1">
      <alignment horizontal="left"/>
    </xf>
    <xf numFmtId="0" fontId="63" fillId="0" borderId="0" xfId="10" applyFont="1" applyAlignment="1">
      <alignment horizontal="left"/>
    </xf>
    <xf numFmtId="0" fontId="62" fillId="0" borderId="0" xfId="10" applyFont="1" applyAlignment="1">
      <alignment horizontal="left"/>
    </xf>
    <xf numFmtId="0" fontId="62" fillId="0" borderId="0" xfId="10" applyFont="1" applyAlignment="1"/>
    <xf numFmtId="0" fontId="56" fillId="0" borderId="0" xfId="15" applyFont="1" applyAlignment="1"/>
    <xf numFmtId="0" fontId="60" fillId="0" borderId="0" xfId="10" applyFont="1" applyAlignment="1"/>
    <xf numFmtId="0" fontId="61" fillId="0" borderId="0" xfId="14" applyFont="1"/>
    <xf numFmtId="0" fontId="60" fillId="0" borderId="0" xfId="14" applyFont="1"/>
    <xf numFmtId="0" fontId="64" fillId="0" borderId="0" xfId="14" applyFont="1"/>
    <xf numFmtId="0" fontId="62" fillId="0" borderId="0" xfId="14" applyFont="1" applyAlignment="1"/>
    <xf numFmtId="0" fontId="65" fillId="0" borderId="0" xfId="4" applyFont="1" applyBorder="1" applyAlignment="1">
      <alignment horizontal="left"/>
    </xf>
    <xf numFmtId="0" fontId="75" fillId="0" borderId="0" xfId="4" applyFont="1"/>
    <xf numFmtId="0" fontId="76" fillId="0" borderId="0" xfId="4" applyFont="1"/>
    <xf numFmtId="0" fontId="70" fillId="0" borderId="0" xfId="4" applyFont="1"/>
    <xf numFmtId="0" fontId="65" fillId="0" borderId="0" xfId="0" applyFont="1" applyAlignment="1">
      <alignment horizontal="left"/>
    </xf>
    <xf numFmtId="0" fontId="74" fillId="4" borderId="0" xfId="4" applyFont="1" applyFill="1" applyBorder="1"/>
    <xf numFmtId="0" fontId="70" fillId="4" borderId="0" xfId="4" applyFont="1" applyFill="1" applyBorder="1"/>
    <xf numFmtId="0" fontId="65" fillId="4" borderId="0" xfId="4" applyFont="1" applyFill="1" applyBorder="1"/>
    <xf numFmtId="0" fontId="65" fillId="4" borderId="0" xfId="4" applyFont="1" applyFill="1"/>
    <xf numFmtId="0" fontId="8" fillId="0" borderId="0" xfId="16" applyFont="1"/>
    <xf numFmtId="0" fontId="56" fillId="0" borderId="0" xfId="16" applyFont="1" applyFill="1"/>
    <xf numFmtId="0" fontId="16" fillId="0" borderId="0" xfId="16" applyFill="1"/>
    <xf numFmtId="0" fontId="24" fillId="0" borderId="2" xfId="2" applyFont="1" applyFill="1" applyBorder="1" applyAlignment="1" applyProtection="1">
      <alignment horizontal="left"/>
    </xf>
    <xf numFmtId="0" fontId="24" fillId="0" borderId="2" xfId="2" applyFont="1" applyFill="1" applyBorder="1" applyProtection="1"/>
    <xf numFmtId="0" fontId="44" fillId="0" borderId="2" xfId="5" applyFont="1" applyFill="1" applyBorder="1"/>
    <xf numFmtId="0" fontId="77" fillId="0" borderId="0" xfId="2" applyFont="1" applyBorder="1" applyAlignment="1"/>
    <xf numFmtId="0" fontId="25" fillId="0" borderId="2" xfId="11" applyFont="1" applyBorder="1" applyAlignment="1" applyProtection="1">
      <protection locked="0"/>
    </xf>
    <xf numFmtId="0" fontId="25" fillId="0" borderId="2" xfId="2" applyFont="1" applyBorder="1" applyAlignment="1">
      <alignment horizontal="left"/>
    </xf>
    <xf numFmtId="0" fontId="24" fillId="0" borderId="2" xfId="2" applyFont="1" applyBorder="1" applyAlignment="1">
      <alignment horizontal="left"/>
    </xf>
    <xf numFmtId="0" fontId="65" fillId="0" borderId="0" xfId="2" applyFont="1" applyAlignment="1">
      <alignment horizontal="left"/>
    </xf>
    <xf numFmtId="0" fontId="69" fillId="0" borderId="0" xfId="2" applyFont="1" applyAlignment="1" applyProtection="1">
      <alignment horizontal="left"/>
    </xf>
    <xf numFmtId="0" fontId="68" fillId="0" borderId="0" xfId="2" applyFont="1" applyAlignment="1" applyProtection="1">
      <alignment horizontal="left"/>
    </xf>
    <xf numFmtId="0" fontId="25" fillId="0" borderId="0" xfId="2" applyFont="1" applyAlignment="1" applyProtection="1">
      <alignment horizontal="left"/>
    </xf>
    <xf numFmtId="0" fontId="25" fillId="0" borderId="2" xfId="2" applyFont="1" applyBorder="1" applyAlignment="1">
      <alignment horizontal="left" vertical="center"/>
    </xf>
    <xf numFmtId="167" fontId="24" fillId="2" borderId="2" xfId="2" applyNumberFormat="1" applyFont="1" applyFill="1" applyBorder="1" applyAlignment="1" applyProtection="1">
      <alignment horizontal="left"/>
    </xf>
    <xf numFmtId="0" fontId="24" fillId="0" borderId="0" xfId="2" applyFont="1" applyAlignment="1">
      <alignment horizontal="left"/>
    </xf>
    <xf numFmtId="0" fontId="25" fillId="0" borderId="0" xfId="2" applyFont="1" applyAlignment="1">
      <alignment horizontal="left"/>
    </xf>
    <xf numFmtId="0" fontId="25" fillId="0" borderId="2" xfId="2" applyFont="1" applyBorder="1" applyAlignment="1" applyProtection="1">
      <alignment horizontal="left" vertical="center"/>
    </xf>
    <xf numFmtId="167" fontId="25" fillId="0" borderId="2" xfId="2" applyNumberFormat="1" applyFont="1" applyBorder="1" applyAlignment="1" applyProtection="1">
      <alignment horizontal="right"/>
      <protection locked="0"/>
    </xf>
    <xf numFmtId="167" fontId="25" fillId="0" borderId="2" xfId="2" applyNumberFormat="1" applyFont="1" applyBorder="1" applyAlignment="1" applyProtection="1">
      <alignment horizontal="right" wrapText="1"/>
      <protection locked="0"/>
    </xf>
    <xf numFmtId="168" fontId="24" fillId="0" borderId="2" xfId="2" applyNumberFormat="1" applyFont="1" applyFill="1" applyBorder="1" applyAlignment="1" applyProtection="1">
      <alignment horizontal="right"/>
    </xf>
    <xf numFmtId="164" fontId="25" fillId="0" borderId="2" xfId="9" applyFont="1" applyBorder="1" applyAlignment="1" applyProtection="1">
      <protection locked="0"/>
    </xf>
    <xf numFmtId="0" fontId="24" fillId="3" borderId="2" xfId="2" applyFont="1" applyFill="1" applyBorder="1" applyAlignment="1">
      <alignment horizontal="left"/>
    </xf>
    <xf numFmtId="1" fontId="25" fillId="3" borderId="2" xfId="2" applyNumberFormat="1" applyFont="1" applyFill="1" applyBorder="1" applyAlignment="1" applyProtection="1">
      <alignment horizontal="right"/>
    </xf>
    <xf numFmtId="0" fontId="24" fillId="3" borderId="2" xfId="2" applyFont="1" applyFill="1" applyBorder="1" applyAlignment="1" applyProtection="1">
      <alignment horizontal="centerContinuous"/>
    </xf>
    <xf numFmtId="0" fontId="24" fillId="3" borderId="2" xfId="2" applyFont="1" applyFill="1" applyBorder="1" applyAlignment="1" applyProtection="1">
      <alignment horizontal="left"/>
    </xf>
    <xf numFmtId="0" fontId="24" fillId="10" borderId="6" xfId="2" applyFont="1" applyFill="1" applyBorder="1" applyAlignment="1">
      <alignment horizontal="left" vertical="top" wrapText="1"/>
    </xf>
    <xf numFmtId="0" fontId="24" fillId="10" borderId="15" xfId="2" applyFont="1" applyFill="1" applyBorder="1" applyAlignment="1">
      <alignment horizontal="left" vertical="top" wrapText="1"/>
    </xf>
    <xf numFmtId="0" fontId="24" fillId="3" borderId="2" xfId="2" applyFont="1" applyFill="1" applyBorder="1" applyAlignment="1"/>
    <xf numFmtId="0" fontId="24" fillId="9" borderId="2" xfId="2" applyFont="1" applyFill="1" applyBorder="1" applyAlignment="1"/>
    <xf numFmtId="0" fontId="24" fillId="3" borderId="2" xfId="2" applyFont="1" applyFill="1" applyBorder="1" applyAlignment="1" applyProtection="1">
      <protection locked="0"/>
    </xf>
    <xf numFmtId="0" fontId="24" fillId="3" borderId="2" xfId="2" applyFont="1" applyFill="1" applyBorder="1" applyAlignment="1" applyProtection="1"/>
    <xf numFmtId="0" fontId="24" fillId="3" borderId="2" xfId="2" applyFont="1" applyFill="1" applyBorder="1" applyAlignment="1">
      <alignment horizontal="justify"/>
    </xf>
    <xf numFmtId="0" fontId="24" fillId="3" borderId="2" xfId="2" applyFont="1" applyFill="1" applyBorder="1" applyAlignment="1">
      <alignment horizontal="justify" vertical="top" wrapText="1"/>
    </xf>
    <xf numFmtId="0" fontId="24" fillId="3" borderId="6" xfId="2" applyFont="1" applyFill="1" applyBorder="1" applyAlignment="1">
      <alignment horizontal="justify" vertical="top" wrapText="1"/>
    </xf>
    <xf numFmtId="164" fontId="24" fillId="3" borderId="2" xfId="9" applyFont="1" applyFill="1" applyBorder="1" applyAlignment="1"/>
    <xf numFmtId="164" fontId="25" fillId="0" borderId="2" xfId="9" applyFont="1" applyFill="1" applyBorder="1" applyAlignment="1" applyProtection="1"/>
    <xf numFmtId="164" fontId="24" fillId="3" borderId="2" xfId="9" applyFont="1" applyFill="1" applyBorder="1" applyAlignment="1" applyProtection="1"/>
    <xf numFmtId="169" fontId="25" fillId="0" borderId="2" xfId="11" quotePrefix="1" applyNumberFormat="1" applyFont="1" applyBorder="1" applyAlignment="1" applyProtection="1">
      <alignment horizontal="left"/>
      <protection locked="0"/>
    </xf>
    <xf numFmtId="169" fontId="25" fillId="0" borderId="2" xfId="11" applyNumberFormat="1" applyFont="1" applyBorder="1" applyAlignment="1" applyProtection="1">
      <alignment horizontal="left"/>
      <protection locked="0"/>
    </xf>
    <xf numFmtId="169" fontId="25" fillId="0" borderId="2" xfId="11" applyNumberFormat="1" applyFont="1" applyFill="1" applyBorder="1" applyAlignment="1" applyProtection="1">
      <alignment horizontal="left"/>
      <protection locked="0"/>
    </xf>
    <xf numFmtId="49" fontId="25" fillId="0" borderId="2" xfId="11" applyNumberFormat="1" applyFont="1" applyFill="1" applyBorder="1" applyAlignment="1" applyProtection="1">
      <alignment horizontal="left"/>
      <protection locked="0"/>
    </xf>
    <xf numFmtId="3" fontId="25" fillId="0" borderId="2" xfId="11" applyNumberFormat="1" applyFont="1" applyBorder="1" applyAlignment="1" applyProtection="1">
      <alignment horizontal="right"/>
      <protection locked="0"/>
    </xf>
    <xf numFmtId="0" fontId="25" fillId="0" borderId="6" xfId="11" applyFont="1" applyBorder="1" applyAlignment="1">
      <alignment horizontal="left" vertical="top" wrapText="1"/>
    </xf>
    <xf numFmtId="0" fontId="25" fillId="0" borderId="2" xfId="11" applyFont="1" applyBorder="1" applyAlignment="1"/>
    <xf numFmtId="3" fontId="25" fillId="0" borderId="2" xfId="11" applyNumberFormat="1" applyFont="1" applyBorder="1" applyAlignment="1">
      <alignment horizontal="right"/>
    </xf>
    <xf numFmtId="0" fontId="25" fillId="0" borderId="4" xfId="11" applyFont="1" applyBorder="1" applyAlignment="1" applyProtection="1">
      <protection locked="0"/>
    </xf>
    <xf numFmtId="0" fontId="25" fillId="0" borderId="6" xfId="11" applyFont="1" applyBorder="1" applyAlignment="1" applyProtection="1">
      <protection locked="0"/>
    </xf>
    <xf numFmtId="0" fontId="25" fillId="0" borderId="2" xfId="11" applyFont="1" applyFill="1" applyBorder="1" applyAlignment="1" applyProtection="1">
      <protection locked="0"/>
    </xf>
    <xf numFmtId="170" fontId="25" fillId="0" borderId="2" xfId="11" applyNumberFormat="1" applyFont="1" applyBorder="1" applyAlignment="1" applyProtection="1">
      <alignment horizontal="left"/>
      <protection locked="0"/>
    </xf>
    <xf numFmtId="170" fontId="25" fillId="0" borderId="4" xfId="11" applyNumberFormat="1" applyFont="1" applyBorder="1" applyAlignment="1" applyProtection="1">
      <alignment horizontal="left"/>
      <protection locked="0"/>
    </xf>
    <xf numFmtId="170" fontId="25" fillId="0" borderId="6" xfId="11" applyNumberFormat="1" applyFont="1" applyBorder="1" applyAlignment="1" applyProtection="1">
      <alignment horizontal="left"/>
      <protection locked="0"/>
    </xf>
    <xf numFmtId="170" fontId="25" fillId="0" borderId="2" xfId="11" applyNumberFormat="1" applyFont="1" applyFill="1" applyBorder="1" applyAlignment="1" applyProtection="1">
      <alignment horizontal="left"/>
      <protection locked="0"/>
    </xf>
    <xf numFmtId="4" fontId="25" fillId="0" borderId="2" xfId="11" quotePrefix="1" applyNumberFormat="1" applyFont="1" applyBorder="1" applyAlignment="1" applyProtection="1">
      <alignment horizontal="left"/>
      <protection locked="0"/>
    </xf>
    <xf numFmtId="4" fontId="25" fillId="0" borderId="4" xfId="11" quotePrefix="1" applyNumberFormat="1" applyFont="1" applyBorder="1" applyAlignment="1" applyProtection="1">
      <alignment horizontal="left"/>
      <protection locked="0"/>
    </xf>
    <xf numFmtId="4" fontId="25" fillId="0" borderId="6" xfId="11" quotePrefix="1" applyNumberFormat="1" applyFont="1" applyBorder="1" applyAlignment="1" applyProtection="1">
      <alignment horizontal="left"/>
      <protection locked="0"/>
    </xf>
    <xf numFmtId="4" fontId="25" fillId="0" borderId="2" xfId="11" applyNumberFormat="1" applyFont="1" applyFill="1" applyBorder="1" applyAlignment="1" applyProtection="1">
      <alignment horizontal="left"/>
      <protection locked="0"/>
    </xf>
    <xf numFmtId="0" fontId="25" fillId="0" borderId="3" xfId="11" applyFont="1" applyBorder="1" applyAlignment="1" applyProtection="1">
      <protection locked="0"/>
    </xf>
    <xf numFmtId="0" fontId="24" fillId="10" borderId="2" xfId="11" applyFont="1" applyFill="1" applyBorder="1" applyAlignment="1">
      <alignment horizontal="left" vertical="center" wrapText="1"/>
    </xf>
    <xf numFmtId="0" fontId="24" fillId="10" borderId="5" xfId="11" applyFont="1" applyFill="1" applyBorder="1" applyAlignment="1">
      <alignment horizontal="left" vertical="center" wrapText="1"/>
    </xf>
    <xf numFmtId="0" fontId="24" fillId="10" borderId="2" xfId="11" applyFont="1" applyFill="1" applyBorder="1" applyAlignment="1">
      <alignment horizontal="left"/>
    </xf>
    <xf numFmtId="170" fontId="25" fillId="0" borderId="2" xfId="4" applyNumberFormat="1" applyFont="1" applyBorder="1" applyAlignment="1" applyProtection="1">
      <alignment horizontal="left"/>
      <protection locked="0"/>
    </xf>
    <xf numFmtId="0" fontId="25" fillId="0" borderId="2" xfId="4" quotePrefix="1" applyFont="1" applyBorder="1" applyAlignment="1" applyProtection="1">
      <alignment horizontal="left"/>
      <protection locked="0"/>
    </xf>
    <xf numFmtId="0" fontId="68" fillId="10" borderId="2" xfId="5" applyFont="1" applyFill="1" applyBorder="1" applyAlignment="1"/>
    <xf numFmtId="0" fontId="25" fillId="0" borderId="2" xfId="6" applyFont="1" applyFill="1" applyBorder="1" applyAlignment="1" applyProtection="1">
      <alignment horizontal="left"/>
      <protection locked="0"/>
    </xf>
    <xf numFmtId="171" fontId="25" fillId="0" borderId="6" xfId="6" applyNumberFormat="1" applyFont="1" applyFill="1" applyBorder="1" applyAlignment="1" applyProtection="1">
      <alignment horizontal="left"/>
      <protection locked="0"/>
    </xf>
    <xf numFmtId="49" fontId="25" fillId="0" borderId="6" xfId="6" applyNumberFormat="1" applyFont="1" applyFill="1" applyBorder="1" applyAlignment="1" applyProtection="1">
      <alignment horizontal="left"/>
      <protection locked="0"/>
    </xf>
    <xf numFmtId="49" fontId="25" fillId="0" borderId="4" xfId="6" applyNumberFormat="1" applyFont="1" applyFill="1" applyBorder="1" applyAlignment="1" applyProtection="1">
      <alignment horizontal="left"/>
      <protection locked="0"/>
    </xf>
    <xf numFmtId="171" fontId="25" fillId="0" borderId="13" xfId="6" applyNumberFormat="1" applyFont="1" applyFill="1" applyBorder="1" applyAlignment="1" applyProtection="1">
      <alignment horizontal="left"/>
      <protection locked="0"/>
    </xf>
    <xf numFmtId="0" fontId="25" fillId="0" borderId="9" xfId="6" applyFont="1" applyFill="1" applyBorder="1" applyAlignment="1" applyProtection="1">
      <alignment horizontal="left"/>
      <protection locked="0"/>
    </xf>
    <xf numFmtId="0" fontId="25" fillId="0" borderId="14" xfId="6" applyFont="1" applyFill="1" applyBorder="1" applyAlignment="1" applyProtection="1">
      <alignment horizontal="left"/>
      <protection locked="0"/>
    </xf>
    <xf numFmtId="171" fontId="25" fillId="0" borderId="1" xfId="6" applyNumberFormat="1" applyFont="1" applyFill="1" applyBorder="1" applyAlignment="1" applyProtection="1">
      <alignment horizontal="left"/>
      <protection locked="0"/>
    </xf>
    <xf numFmtId="0" fontId="25" fillId="0" borderId="15" xfId="6" applyFont="1" applyFill="1" applyBorder="1" applyAlignment="1" applyProtection="1">
      <alignment horizontal="left"/>
      <protection locked="0"/>
    </xf>
    <xf numFmtId="49" fontId="25" fillId="0" borderId="9" xfId="6" applyNumberFormat="1" applyFont="1" applyFill="1" applyBorder="1" applyAlignment="1" applyProtection="1">
      <alignment horizontal="left"/>
      <protection locked="0"/>
    </xf>
    <xf numFmtId="49" fontId="25" fillId="0" borderId="15" xfId="6" applyNumberFormat="1" applyFont="1" applyFill="1" applyBorder="1" applyAlignment="1" applyProtection="1">
      <alignment horizontal="left"/>
      <protection locked="0"/>
    </xf>
    <xf numFmtId="0" fontId="69" fillId="0" borderId="0" xfId="6" quotePrefix="1" applyFont="1" applyFill="1" applyBorder="1" applyAlignment="1" applyProtection="1"/>
    <xf numFmtId="0" fontId="25" fillId="0" borderId="2" xfId="6" applyFont="1" applyFill="1" applyBorder="1" applyAlignment="1" applyProtection="1">
      <protection locked="0"/>
    </xf>
    <xf numFmtId="0" fontId="25" fillId="0" borderId="0" xfId="6" applyFont="1" applyFill="1" applyBorder="1" applyAlignment="1" applyProtection="1">
      <alignment horizontal="right"/>
    </xf>
    <xf numFmtId="171" fontId="25" fillId="0" borderId="7" xfId="6" quotePrefix="1" applyNumberFormat="1" applyFont="1" applyFill="1" applyBorder="1" applyAlignment="1" applyProtection="1">
      <alignment horizontal="left"/>
      <protection locked="0"/>
    </xf>
    <xf numFmtId="49" fontId="25" fillId="0" borderId="14" xfId="6" applyNumberFormat="1" applyFont="1" applyFill="1" applyBorder="1" applyAlignment="1" applyProtection="1">
      <alignment horizontal="left"/>
      <protection locked="0"/>
    </xf>
    <xf numFmtId="171" fontId="25" fillId="0" borderId="12" xfId="6" quotePrefix="1" applyNumberFormat="1" applyFont="1" applyFill="1" applyBorder="1" applyAlignment="1" applyProtection="1">
      <alignment horizontal="left"/>
      <protection locked="0"/>
    </xf>
    <xf numFmtId="49" fontId="25" fillId="0" borderId="8" xfId="6" applyNumberFormat="1" applyFont="1" applyFill="1" applyBorder="1" applyAlignment="1" applyProtection="1">
      <alignment horizontal="left"/>
      <protection locked="0"/>
    </xf>
    <xf numFmtId="171" fontId="25" fillId="0" borderId="8" xfId="6" applyNumberFormat="1" applyFont="1" applyFill="1" applyBorder="1" applyAlignment="1" applyProtection="1">
      <alignment horizontal="left"/>
      <protection locked="0"/>
    </xf>
    <xf numFmtId="0" fontId="39" fillId="0" borderId="14" xfId="6" applyFont="1" applyBorder="1"/>
    <xf numFmtId="0" fontId="24" fillId="10" borderId="2" xfId="6" applyFont="1" applyFill="1" applyBorder="1" applyAlignment="1" applyProtection="1"/>
    <xf numFmtId="0" fontId="24" fillId="10" borderId="2" xfId="6" applyFont="1" applyFill="1" applyBorder="1" applyAlignment="1" applyProtection="1">
      <alignment horizontal="left"/>
    </xf>
    <xf numFmtId="0" fontId="24" fillId="10" borderId="2" xfId="6" applyFont="1" applyFill="1" applyBorder="1" applyAlignment="1" applyProtection="1">
      <alignment horizontal="right"/>
    </xf>
    <xf numFmtId="0" fontId="24" fillId="0" borderId="0" xfId="6" quotePrefix="1" applyFont="1" applyFill="1" applyBorder="1" applyAlignment="1" applyProtection="1"/>
    <xf numFmtId="0" fontId="22" fillId="0" borderId="0" xfId="5" applyAlignment="1"/>
    <xf numFmtId="0" fontId="44" fillId="0" borderId="2" xfId="5" applyFont="1" applyFill="1" applyBorder="1" applyAlignment="1">
      <alignment horizontal="left"/>
    </xf>
    <xf numFmtId="0" fontId="22" fillId="0" borderId="0" xfId="5" applyBorder="1" applyAlignment="1">
      <alignment horizontal="left"/>
    </xf>
    <xf numFmtId="0" fontId="22" fillId="0" borderId="0" xfId="5" applyAlignment="1">
      <alignment horizontal="left"/>
    </xf>
    <xf numFmtId="0" fontId="25" fillId="0" borderId="2" xfId="2" applyFont="1" applyFill="1" applyBorder="1" applyAlignment="1" applyProtection="1">
      <alignment horizontal="right"/>
    </xf>
    <xf numFmtId="0" fontId="25" fillId="0" borderId="2" xfId="2" applyFont="1" applyFill="1" applyBorder="1" applyAlignment="1" applyProtection="1">
      <alignment horizontal="left"/>
    </xf>
    <xf numFmtId="0" fontId="25" fillId="0" borderId="2" xfId="2" applyFont="1" applyFill="1" applyBorder="1" applyAlignment="1" applyProtection="1">
      <alignment horizontal="left"/>
      <protection locked="0"/>
    </xf>
    <xf numFmtId="0" fontId="25" fillId="0" borderId="4" xfId="2" applyFont="1" applyFill="1" applyBorder="1" applyAlignment="1" applyProtection="1">
      <alignment horizontal="left"/>
    </xf>
    <xf numFmtId="1" fontId="25" fillId="0" borderId="2" xfId="2" applyNumberFormat="1" applyFont="1" applyFill="1" applyBorder="1" applyAlignment="1" applyProtection="1">
      <alignment horizontal="right"/>
      <protection locked="0"/>
    </xf>
    <xf numFmtId="1" fontId="25" fillId="0" borderId="2" xfId="2" applyNumberFormat="1" applyFont="1" applyFill="1" applyBorder="1" applyAlignment="1" applyProtection="1">
      <alignment horizontal="right"/>
    </xf>
    <xf numFmtId="164" fontId="24" fillId="0" borderId="0" xfId="2" applyNumberFormat="1" applyFont="1" applyBorder="1" applyAlignment="1"/>
    <xf numFmtId="164" fontId="25" fillId="0" borderId="2" xfId="9" applyFont="1" applyBorder="1" applyAlignment="1" applyProtection="1">
      <alignment horizontal="right"/>
      <protection locked="0"/>
    </xf>
    <xf numFmtId="164" fontId="25" fillId="0" borderId="2" xfId="9" applyFont="1" applyFill="1" applyBorder="1" applyAlignment="1">
      <alignment horizontal="right"/>
    </xf>
    <xf numFmtId="0" fontId="25" fillId="0" borderId="2" xfId="11" applyFont="1" applyFill="1" applyBorder="1" applyAlignment="1">
      <alignment horizontal="right"/>
    </xf>
    <xf numFmtId="0" fontId="25" fillId="3" borderId="2" xfId="11" applyFont="1" applyFill="1" applyBorder="1" applyAlignment="1">
      <alignment horizontal="right"/>
    </xf>
    <xf numFmtId="0" fontId="25" fillId="0" borderId="2" xfId="11" quotePrefix="1" applyFont="1" applyFill="1" applyBorder="1" applyAlignment="1">
      <alignment horizontal="right"/>
    </xf>
    <xf numFmtId="0" fontId="25" fillId="3" borderId="2" xfId="11" applyFont="1" applyFill="1" applyBorder="1" applyAlignment="1">
      <alignment horizontal="left"/>
    </xf>
    <xf numFmtId="0" fontId="25" fillId="4" borderId="2" xfId="11" applyFont="1" applyFill="1" applyBorder="1" applyAlignment="1">
      <alignment horizontal="left"/>
    </xf>
    <xf numFmtId="0" fontId="22" fillId="0" borderId="2" xfId="5" applyFill="1" applyBorder="1" applyAlignment="1">
      <alignment horizontal="right"/>
    </xf>
    <xf numFmtId="0" fontId="44" fillId="0" borderId="2" xfId="5" applyFont="1" applyFill="1" applyBorder="1" applyAlignment="1">
      <alignment horizontal="right"/>
    </xf>
    <xf numFmtId="0" fontId="24" fillId="10" borderId="2" xfId="11" applyFont="1" applyFill="1" applyBorder="1"/>
    <xf numFmtId="0" fontId="24" fillId="10" borderId="2" xfId="11" applyFont="1" applyFill="1" applyBorder="1" applyAlignment="1">
      <alignment horizontal="centerContinuous"/>
    </xf>
    <xf numFmtId="2" fontId="25" fillId="0" borderId="2" xfId="2" applyNumberFormat="1" applyFont="1" applyBorder="1" applyAlignment="1">
      <alignment horizontal="right" vertical="center"/>
    </xf>
    <xf numFmtId="3" fontId="25" fillId="0" borderId="2" xfId="2" applyNumberFormat="1" applyFont="1" applyBorder="1" applyAlignment="1">
      <alignment horizontal="right" vertical="center"/>
    </xf>
    <xf numFmtId="0" fontId="25" fillId="0" borderId="2" xfId="2" applyNumberFormat="1" applyFont="1" applyBorder="1" applyAlignment="1">
      <alignment horizontal="right" vertical="center"/>
    </xf>
    <xf numFmtId="0" fontId="24" fillId="10" borderId="4" xfId="2" applyFont="1" applyFill="1" applyBorder="1" applyAlignment="1" applyProtection="1">
      <alignment horizontal="center" vertical="center"/>
    </xf>
    <xf numFmtId="0" fontId="24" fillId="10" borderId="8" xfId="2" applyFont="1" applyFill="1" applyBorder="1" applyAlignment="1" applyProtection="1">
      <alignment horizontal="center" vertical="center"/>
    </xf>
    <xf numFmtId="0" fontId="24" fillId="10" borderId="4" xfId="2" applyFont="1" applyFill="1" applyBorder="1" applyAlignment="1">
      <alignment horizontal="center" vertical="center" wrapText="1"/>
    </xf>
    <xf numFmtId="0" fontId="70" fillId="0" borderId="0" xfId="0" applyFont="1" applyAlignment="1">
      <alignment horizontal="left"/>
    </xf>
    <xf numFmtId="0" fontId="25" fillId="0" borderId="0" xfId="0" applyFont="1" applyAlignment="1">
      <alignment horizontal="left"/>
    </xf>
    <xf numFmtId="0" fontId="80" fillId="4" borderId="0" xfId="0" applyFont="1" applyFill="1" applyBorder="1" applyAlignment="1">
      <alignment horizontal="left" vertical="center" wrapText="1"/>
    </xf>
    <xf numFmtId="0" fontId="82" fillId="4" borderId="0" xfId="0" applyFont="1" applyFill="1" applyBorder="1" applyAlignment="1">
      <alignment horizontal="left" vertical="center" wrapText="1"/>
    </xf>
    <xf numFmtId="0" fontId="79" fillId="0" borderId="0" xfId="16" applyFont="1" applyFill="1"/>
    <xf numFmtId="0" fontId="79" fillId="0" borderId="0" xfId="16" applyFont="1"/>
    <xf numFmtId="0" fontId="81" fillId="4" borderId="0" xfId="0" applyFont="1" applyFill="1" applyBorder="1" applyAlignment="1">
      <alignment horizontal="center" vertical="center" wrapText="1"/>
    </xf>
    <xf numFmtId="0" fontId="68" fillId="0" borderId="0" xfId="16" applyFont="1" applyFill="1"/>
    <xf numFmtId="0" fontId="44" fillId="0" borderId="0" xfId="16" applyFont="1" applyFill="1"/>
    <xf numFmtId="0" fontId="83" fillId="0" borderId="0" xfId="2" applyFont="1" applyFill="1" applyBorder="1" applyAlignment="1"/>
    <xf numFmtId="0" fontId="84" fillId="0" borderId="0" xfId="16" applyFont="1"/>
    <xf numFmtId="172" fontId="25" fillId="0" borderId="0" xfId="2" applyNumberFormat="1" applyFont="1" applyFill="1" applyBorder="1" applyAlignment="1"/>
    <xf numFmtId="0" fontId="46" fillId="6" borderId="2" xfId="18" applyFont="1" applyFill="1" applyBorder="1" applyAlignment="1">
      <alignment horizontal="center" vertical="center" wrapText="1"/>
    </xf>
    <xf numFmtId="0" fontId="46" fillId="6" borderId="4" xfId="18" applyFont="1" applyFill="1" applyBorder="1" applyAlignment="1">
      <alignment horizontal="center" vertical="center" wrapText="1"/>
    </xf>
    <xf numFmtId="0" fontId="0" fillId="0" borderId="0" xfId="0" applyAlignment="1"/>
    <xf numFmtId="0" fontId="85" fillId="11" borderId="21" xfId="0" applyFont="1" applyFill="1" applyBorder="1" applyAlignment="1">
      <alignment horizontal="center" vertical="center"/>
    </xf>
    <xf numFmtId="0" fontId="85" fillId="11" borderId="21" xfId="0" applyFont="1" applyFill="1" applyBorder="1" applyAlignment="1">
      <alignment horizontal="left" vertical="center"/>
    </xf>
    <xf numFmtId="0" fontId="86" fillId="12" borderId="21" xfId="0" applyFont="1" applyFill="1" applyBorder="1" applyAlignment="1">
      <alignment horizontal="center" vertical="center"/>
    </xf>
    <xf numFmtId="0" fontId="87" fillId="11" borderId="21" xfId="0" applyFont="1" applyFill="1" applyBorder="1" applyAlignment="1">
      <alignment horizontal="center" vertical="center"/>
    </xf>
    <xf numFmtId="3" fontId="86" fillId="12" borderId="21" xfId="0" applyNumberFormat="1" applyFont="1" applyFill="1" applyBorder="1" applyAlignment="1">
      <alignment horizontal="left" vertical="center"/>
    </xf>
    <xf numFmtId="3" fontId="49" fillId="12" borderId="21" xfId="0" applyNumberFormat="1" applyFont="1" applyFill="1" applyBorder="1" applyAlignment="1">
      <alignment horizontal="right" vertical="center"/>
    </xf>
    <xf numFmtId="3" fontId="86" fillId="12" borderId="21" xfId="0" applyNumberFormat="1" applyFont="1" applyFill="1" applyBorder="1" applyAlignment="1">
      <alignment horizontal="right" vertical="center"/>
    </xf>
    <xf numFmtId="3" fontId="87" fillId="11" borderId="21" xfId="0" applyNumberFormat="1" applyFont="1" applyFill="1" applyBorder="1" applyAlignment="1">
      <alignment horizontal="right" vertical="center"/>
    </xf>
    <xf numFmtId="3" fontId="49" fillId="11" borderId="21" xfId="0" applyNumberFormat="1" applyFont="1" applyFill="1" applyBorder="1" applyAlignment="1">
      <alignment horizontal="right" vertical="center"/>
    </xf>
    <xf numFmtId="3" fontId="0" fillId="0" borderId="0" xfId="0" applyNumberFormat="1"/>
    <xf numFmtId="0" fontId="88" fillId="13" borderId="21" xfId="0" applyFont="1" applyFill="1" applyBorder="1" applyAlignment="1">
      <alignment horizontal="left" vertical="center"/>
    </xf>
    <xf numFmtId="3" fontId="86" fillId="12" borderId="21" xfId="0" applyNumberFormat="1" applyFont="1" applyFill="1" applyBorder="1" applyAlignment="1">
      <alignment horizontal="center" vertical="center"/>
    </xf>
    <xf numFmtId="3" fontId="49" fillId="11" borderId="21" xfId="0" applyNumberFormat="1" applyFont="1" applyFill="1" applyBorder="1" applyAlignment="1">
      <alignment horizontal="center" vertical="center"/>
    </xf>
    <xf numFmtId="0" fontId="86" fillId="12" borderId="21" xfId="0" applyFont="1" applyFill="1" applyBorder="1" applyAlignment="1">
      <alignment horizontal="left" vertical="center"/>
    </xf>
    <xf numFmtId="0" fontId="87" fillId="11" borderId="21" xfId="0" applyFont="1" applyFill="1" applyBorder="1" applyAlignment="1">
      <alignment horizontal="left" vertical="center"/>
    </xf>
    <xf numFmtId="4" fontId="86" fillId="12" borderId="21" xfId="0" applyNumberFormat="1" applyFont="1" applyFill="1" applyBorder="1" applyAlignment="1">
      <alignment horizontal="left" vertical="center"/>
    </xf>
    <xf numFmtId="4" fontId="86" fillId="12" borderId="21" xfId="0" applyNumberFormat="1" applyFont="1" applyFill="1" applyBorder="1" applyAlignment="1">
      <alignment horizontal="right" vertical="center"/>
    </xf>
    <xf numFmtId="4" fontId="87" fillId="11" borderId="21" xfId="0" applyNumberFormat="1" applyFont="1" applyFill="1" applyBorder="1" applyAlignment="1">
      <alignment horizontal="right" vertical="center"/>
    </xf>
    <xf numFmtId="4" fontId="87" fillId="11" borderId="21" xfId="0" applyNumberFormat="1" applyFont="1" applyFill="1" applyBorder="1" applyAlignment="1">
      <alignment horizontal="left" vertical="center"/>
    </xf>
    <xf numFmtId="4" fontId="85" fillId="12" borderId="21" xfId="0" applyNumberFormat="1" applyFont="1" applyFill="1" applyBorder="1" applyAlignment="1">
      <alignment horizontal="left" vertical="center"/>
    </xf>
    <xf numFmtId="4" fontId="86" fillId="12" borderId="21" xfId="0" applyNumberFormat="1" applyFont="1" applyFill="1" applyBorder="1" applyAlignment="1">
      <alignment horizontal="center" vertical="center"/>
    </xf>
    <xf numFmtId="3" fontId="87" fillId="11" borderId="21" xfId="0" applyNumberFormat="1" applyFont="1" applyFill="1" applyBorder="1" applyAlignment="1">
      <alignment horizontal="center" vertical="center"/>
    </xf>
    <xf numFmtId="4" fontId="87" fillId="11" borderId="21" xfId="0" applyNumberFormat="1" applyFont="1" applyFill="1" applyBorder="1" applyAlignment="1">
      <alignment horizontal="center" vertical="center"/>
    </xf>
    <xf numFmtId="4" fontId="85" fillId="11" borderId="21" xfId="0" applyNumberFormat="1" applyFont="1" applyFill="1" applyBorder="1" applyAlignment="1">
      <alignment horizontal="center" vertical="center"/>
    </xf>
    <xf numFmtId="4" fontId="85" fillId="11" borderId="21" xfId="0" applyNumberFormat="1" applyFont="1" applyFill="1" applyBorder="1" applyAlignment="1">
      <alignment horizontal="left" vertical="center"/>
    </xf>
    <xf numFmtId="4" fontId="49" fillId="11" borderId="21" xfId="0" applyNumberFormat="1" applyFont="1" applyFill="1" applyBorder="1" applyAlignment="1">
      <alignment horizontal="center" vertical="center"/>
    </xf>
    <xf numFmtId="0" fontId="87" fillId="11" borderId="21" xfId="0" applyFont="1" applyFill="1" applyBorder="1" applyAlignment="1">
      <alignment horizontal="left" vertical="center" wrapText="1"/>
    </xf>
    <xf numFmtId="4" fontId="49" fillId="11" borderId="21" xfId="0" applyNumberFormat="1" applyFont="1" applyFill="1" applyBorder="1" applyAlignment="1">
      <alignment horizontal="right" vertical="center"/>
    </xf>
    <xf numFmtId="4" fontId="86" fillId="12" borderId="21" xfId="0" applyNumberFormat="1" applyFont="1" applyFill="1" applyBorder="1" applyAlignment="1">
      <alignment horizontal="left" vertical="center" wrapText="1"/>
    </xf>
    <xf numFmtId="4" fontId="87" fillId="11" borderId="21" xfId="0" applyNumberFormat="1" applyFont="1" applyFill="1" applyBorder="1" applyAlignment="1">
      <alignment horizontal="left" vertical="center" wrapText="1"/>
    </xf>
    <xf numFmtId="4" fontId="49" fillId="11" borderId="21" xfId="0" applyNumberFormat="1" applyFont="1" applyFill="1" applyBorder="1" applyAlignment="1">
      <alignment horizontal="right" vertical="center" wrapText="1"/>
    </xf>
    <xf numFmtId="0" fontId="50" fillId="0" borderId="0" xfId="0" applyFont="1" applyAlignment="1"/>
    <xf numFmtId="0" fontId="50" fillId="0" borderId="0" xfId="0" applyFont="1"/>
    <xf numFmtId="0" fontId="91" fillId="11" borderId="21" xfId="0" applyFont="1" applyFill="1" applyBorder="1" applyAlignment="1">
      <alignment horizontal="left" vertical="center"/>
    </xf>
    <xf numFmtId="4" fontId="91" fillId="11" borderId="21" xfId="0" applyNumberFormat="1" applyFont="1" applyFill="1" applyBorder="1" applyAlignment="1">
      <alignment horizontal="left" vertical="center"/>
    </xf>
    <xf numFmtId="4" fontId="90" fillId="12" borderId="21" xfId="0" applyNumberFormat="1" applyFont="1" applyFill="1" applyBorder="1" applyAlignment="1">
      <alignment horizontal="center" vertical="center"/>
    </xf>
    <xf numFmtId="4" fontId="92" fillId="11" borderId="21" xfId="0" applyNumberFormat="1" applyFont="1" applyFill="1" applyBorder="1" applyAlignment="1">
      <alignment horizontal="center" vertical="center"/>
    </xf>
    <xf numFmtId="4" fontId="90" fillId="12" borderId="21" xfId="0" applyNumberFormat="1" applyFont="1" applyFill="1" applyBorder="1" applyAlignment="1">
      <alignment horizontal="left" vertical="center" wrapText="1"/>
    </xf>
    <xf numFmtId="4" fontId="90" fillId="12" borderId="21" xfId="0" applyNumberFormat="1" applyFont="1" applyFill="1" applyBorder="1" applyAlignment="1">
      <alignment horizontal="right" vertical="center"/>
    </xf>
    <xf numFmtId="4" fontId="92" fillId="11" borderId="21" xfId="0" applyNumberFormat="1" applyFont="1" applyFill="1" applyBorder="1" applyAlignment="1">
      <alignment horizontal="right" vertical="center"/>
    </xf>
    <xf numFmtId="4" fontId="92" fillId="11" borderId="21" xfId="0" applyNumberFormat="1" applyFont="1" applyFill="1" applyBorder="1" applyAlignment="1">
      <alignment horizontal="left" vertical="center" wrapText="1"/>
    </xf>
    <xf numFmtId="0" fontId="92" fillId="11" borderId="21" xfId="0" applyFont="1" applyFill="1" applyBorder="1" applyAlignment="1">
      <alignment horizontal="left" vertical="center" wrapText="1"/>
    </xf>
    <xf numFmtId="4" fontId="50" fillId="11" borderId="21" xfId="0" applyNumberFormat="1" applyFont="1" applyFill="1" applyBorder="1" applyAlignment="1">
      <alignment horizontal="right" vertical="center" wrapText="1"/>
    </xf>
    <xf numFmtId="0" fontId="49" fillId="11" borderId="21" xfId="0" applyFont="1" applyFill="1" applyBorder="1" applyAlignment="1">
      <alignment horizontal="right" vertical="center"/>
    </xf>
    <xf numFmtId="4" fontId="85" fillId="14" borderId="21" xfId="0" applyNumberFormat="1" applyFont="1" applyFill="1" applyBorder="1" applyAlignment="1">
      <alignment horizontal="right" vertical="center"/>
    </xf>
    <xf numFmtId="0" fontId="85" fillId="11" borderId="21" xfId="0" applyFont="1" applyFill="1" applyBorder="1" applyAlignment="1">
      <alignment horizontal="left" vertical="center" wrapText="1"/>
    </xf>
    <xf numFmtId="4" fontId="49" fillId="11" borderId="21" xfId="0" applyNumberFormat="1" applyFont="1" applyFill="1" applyBorder="1" applyAlignment="1">
      <alignment horizontal="left" vertical="center"/>
    </xf>
    <xf numFmtId="4" fontId="49" fillId="11" borderId="21" xfId="0" applyNumberFormat="1" applyFont="1" applyFill="1" applyBorder="1" applyAlignment="1">
      <alignment horizontal="left" vertical="center" wrapText="1"/>
    </xf>
    <xf numFmtId="0" fontId="0" fillId="0" borderId="3" xfId="0" applyBorder="1"/>
    <xf numFmtId="0" fontId="24" fillId="9" borderId="12" xfId="0" applyFont="1" applyFill="1" applyBorder="1" applyAlignment="1">
      <alignment horizontal="right"/>
    </xf>
    <xf numFmtId="0" fontId="24" fillId="9" borderId="15" xfId="0" applyFont="1" applyFill="1" applyBorder="1" applyAlignment="1">
      <alignment horizontal="right"/>
    </xf>
    <xf numFmtId="0" fontId="24" fillId="9" borderId="2" xfId="0" applyFont="1" applyFill="1" applyBorder="1" applyAlignment="1">
      <alignment horizontal="center"/>
    </xf>
    <xf numFmtId="0" fontId="25" fillId="0" borderId="5" xfId="0" applyFont="1" applyBorder="1"/>
    <xf numFmtId="0" fontId="25" fillId="0" borderId="7" xfId="4" applyFont="1" applyBorder="1"/>
    <xf numFmtId="3" fontId="24" fillId="0" borderId="9" xfId="4" applyNumberFormat="1" applyFont="1" applyBorder="1"/>
    <xf numFmtId="0" fontId="25" fillId="0" borderId="11" xfId="4" applyFont="1" applyBorder="1"/>
    <xf numFmtId="3" fontId="24" fillId="0" borderId="14" xfId="4" applyNumberFormat="1" applyFont="1" applyBorder="1"/>
    <xf numFmtId="0" fontId="25" fillId="0" borderId="12" xfId="4" applyFont="1" applyBorder="1"/>
    <xf numFmtId="3" fontId="24" fillId="0" borderId="15" xfId="4" applyNumberFormat="1" applyFont="1" applyBorder="1"/>
    <xf numFmtId="0" fontId="24" fillId="0" borderId="7" xfId="4" applyFont="1" applyBorder="1" applyAlignment="1">
      <alignment horizontal="left"/>
    </xf>
    <xf numFmtId="0" fontId="24" fillId="0" borderId="11" xfId="4" applyFont="1" applyBorder="1" applyAlignment="1">
      <alignment horizontal="left"/>
    </xf>
    <xf numFmtId="0" fontId="24" fillId="0" borderId="12" xfId="4" applyFont="1" applyBorder="1" applyAlignment="1">
      <alignment horizontal="left"/>
    </xf>
    <xf numFmtId="173" fontId="25" fillId="0" borderId="2" xfId="4" quotePrefix="1" applyNumberFormat="1" applyFont="1" applyFill="1" applyBorder="1" applyAlignment="1">
      <alignment horizontal="right"/>
    </xf>
    <xf numFmtId="173" fontId="25" fillId="0" borderId="2" xfId="4" quotePrefix="1" applyNumberFormat="1" applyFont="1" applyBorder="1" applyAlignment="1">
      <alignment horizontal="right"/>
    </xf>
    <xf numFmtId="0" fontId="25" fillId="0" borderId="2" xfId="4" applyFont="1" applyBorder="1"/>
    <xf numFmtId="173" fontId="24" fillId="0" borderId="2" xfId="4" quotePrefix="1" applyNumberFormat="1" applyFont="1" applyBorder="1" applyAlignment="1">
      <alignment horizontal="right"/>
    </xf>
    <xf numFmtId="0" fontId="25" fillId="9" borderId="7" xfId="4" applyFont="1" applyFill="1" applyBorder="1"/>
    <xf numFmtId="0" fontId="24" fillId="9" borderId="13" xfId="4" applyFont="1" applyFill="1" applyBorder="1" applyAlignment="1">
      <alignment horizontal="center"/>
    </xf>
    <xf numFmtId="0" fontId="24" fillId="9" borderId="4" xfId="4" applyFont="1" applyFill="1" applyBorder="1" applyAlignment="1">
      <alignment horizontal="center"/>
    </xf>
    <xf numFmtId="0" fontId="25" fillId="9" borderId="12" xfId="4" applyFont="1" applyFill="1" applyBorder="1"/>
    <xf numFmtId="0" fontId="24" fillId="9" borderId="1" xfId="4" applyFont="1" applyFill="1" applyBorder="1" applyAlignment="1">
      <alignment horizontal="center"/>
    </xf>
    <xf numFmtId="0" fontId="24" fillId="9" borderId="6" xfId="4" applyFont="1" applyFill="1" applyBorder="1" applyAlignment="1">
      <alignment horizontal="center"/>
    </xf>
    <xf numFmtId="0" fontId="25" fillId="10" borderId="11" xfId="4" applyFill="1" applyBorder="1"/>
    <xf numFmtId="0" fontId="25" fillId="10" borderId="0" xfId="4" applyFill="1" applyBorder="1"/>
    <xf numFmtId="0" fontId="46" fillId="10" borderId="4" xfId="4" applyFont="1" applyFill="1" applyBorder="1" applyAlignment="1">
      <alignment horizontal="center"/>
    </xf>
    <xf numFmtId="0" fontId="25" fillId="0" borderId="2" xfId="4" applyBorder="1"/>
    <xf numFmtId="173" fontId="25" fillId="0" borderId="2" xfId="4" applyNumberFormat="1" applyBorder="1" applyAlignment="1">
      <alignment horizontal="center"/>
    </xf>
    <xf numFmtId="0" fontId="24" fillId="0" borderId="2" xfId="4" applyFont="1" applyBorder="1" applyAlignment="1">
      <alignment horizontal="left"/>
    </xf>
    <xf numFmtId="0" fontId="24" fillId="10" borderId="2" xfId="4" applyFont="1" applyFill="1" applyBorder="1" applyAlignment="1">
      <alignment horizontal="center" vertical="center"/>
    </xf>
    <xf numFmtId="173" fontId="25" fillId="0" borderId="2" xfId="4" applyNumberFormat="1" applyBorder="1" applyAlignment="1">
      <alignment horizontal="left"/>
    </xf>
    <xf numFmtId="173" fontId="24" fillId="0" borderId="2" xfId="4" applyNumberFormat="1" applyFont="1" applyBorder="1" applyAlignment="1">
      <alignment horizontal="left"/>
    </xf>
    <xf numFmtId="173" fontId="24" fillId="0" borderId="2" xfId="4" applyNumberFormat="1" applyFont="1" applyBorder="1" applyAlignment="1">
      <alignment horizontal="center"/>
    </xf>
    <xf numFmtId="0" fontId="25" fillId="0" borderId="2" xfId="2" applyFont="1" applyFill="1" applyBorder="1" applyAlignment="1">
      <alignment horizontal="left"/>
    </xf>
    <xf numFmtId="0" fontId="94" fillId="0" borderId="0" xfId="2" applyFont="1" applyBorder="1" applyAlignment="1"/>
    <xf numFmtId="4" fontId="15" fillId="0" borderId="0" xfId="17" applyNumberFormat="1"/>
    <xf numFmtId="0" fontId="85" fillId="11" borderId="2" xfId="0" applyFont="1" applyFill="1" applyBorder="1" applyAlignment="1">
      <alignment horizontal="center" vertical="center"/>
    </xf>
    <xf numFmtId="0" fontId="85" fillId="12" borderId="6" xfId="0" applyFont="1" applyFill="1" applyBorder="1" applyAlignment="1">
      <alignment horizontal="left" vertical="center"/>
    </xf>
    <xf numFmtId="4" fontId="85" fillId="14" borderId="2" xfId="0" applyNumberFormat="1" applyFont="1" applyFill="1" applyBorder="1" applyAlignment="1">
      <alignment vertical="center"/>
    </xf>
    <xf numFmtId="4" fontId="85" fillId="12" borderId="2" xfId="0" applyNumberFormat="1" applyFont="1" applyFill="1" applyBorder="1" applyAlignment="1">
      <alignment horizontal="right" vertical="center"/>
    </xf>
    <xf numFmtId="0" fontId="86" fillId="12" borderId="2" xfId="0" applyFont="1" applyFill="1" applyBorder="1" applyAlignment="1">
      <alignment horizontal="left" vertical="center"/>
    </xf>
    <xf numFmtId="4" fontId="86" fillId="12" borderId="2" xfId="0" applyNumberFormat="1" applyFont="1" applyFill="1" applyBorder="1" applyAlignment="1">
      <alignment horizontal="right" vertical="center"/>
    </xf>
    <xf numFmtId="4" fontId="49" fillId="12" borderId="2" xfId="0" applyNumberFormat="1" applyFont="1" applyFill="1" applyBorder="1" applyAlignment="1">
      <alignment horizontal="right" vertical="center"/>
    </xf>
    <xf numFmtId="0" fontId="86" fillId="12" borderId="2" xfId="0" applyFont="1" applyFill="1" applyBorder="1" applyAlignment="1">
      <alignment vertical="center"/>
    </xf>
    <xf numFmtId="0" fontId="85" fillId="12" borderId="8" xfId="0" applyFont="1" applyFill="1" applyBorder="1" applyAlignment="1">
      <alignment horizontal="left" vertical="center"/>
    </xf>
    <xf numFmtId="4" fontId="85" fillId="14" borderId="4" xfId="0" applyNumberFormat="1" applyFont="1" applyFill="1" applyBorder="1" applyAlignment="1">
      <alignment vertical="center"/>
    </xf>
    <xf numFmtId="0" fontId="85" fillId="12" borderId="7" xfId="0" applyFont="1" applyFill="1" applyBorder="1" applyAlignment="1">
      <alignment horizontal="left" vertical="center"/>
    </xf>
    <xf numFmtId="0" fontId="85" fillId="12" borderId="12" xfId="0" applyFont="1" applyFill="1" applyBorder="1" applyAlignment="1">
      <alignment horizontal="left" vertical="center"/>
    </xf>
    <xf numFmtId="4" fontId="85" fillId="14" borderId="6" xfId="0" applyNumberFormat="1" applyFont="1" applyFill="1" applyBorder="1" applyAlignment="1">
      <alignment vertical="center"/>
    </xf>
    <xf numFmtId="3" fontId="86" fillId="12" borderId="21" xfId="0" applyNumberFormat="1" applyFont="1" applyFill="1" applyBorder="1" applyAlignment="1">
      <alignment horizontal="left" vertical="top" wrapText="1"/>
    </xf>
    <xf numFmtId="0" fontId="87" fillId="11" borderId="21" xfId="0" applyFont="1" applyFill="1" applyBorder="1" applyAlignment="1">
      <alignment horizontal="right" vertical="center"/>
    </xf>
    <xf numFmtId="164" fontId="72" fillId="0" borderId="0" xfId="24" applyFont="1" applyBorder="1" applyAlignment="1">
      <alignment horizontal="right" vertical="center"/>
    </xf>
    <xf numFmtId="0" fontId="25" fillId="3" borderId="2" xfId="11" applyFont="1" applyFill="1" applyBorder="1" applyAlignment="1">
      <alignment horizontal="center"/>
    </xf>
    <xf numFmtId="0" fontId="25" fillId="4" borderId="4" xfId="6" applyFont="1" applyFill="1" applyBorder="1" applyAlignment="1" applyProtection="1">
      <alignment horizontal="left" vertical="center"/>
      <protection locked="0"/>
    </xf>
    <xf numFmtId="0" fontId="25" fillId="4" borderId="4" xfId="0" applyFont="1" applyFill="1" applyBorder="1"/>
    <xf numFmtId="0" fontId="25" fillId="4" borderId="4" xfId="24" applyNumberFormat="1" applyFont="1" applyFill="1" applyBorder="1" applyAlignment="1">
      <alignment horizontal="right" vertical="center"/>
    </xf>
    <xf numFmtId="0" fontId="25" fillId="4" borderId="13" xfId="6" applyFont="1" applyFill="1" applyBorder="1"/>
    <xf numFmtId="0" fontId="25" fillId="4" borderId="9" xfId="6" applyFont="1" applyFill="1" applyBorder="1"/>
    <xf numFmtId="0" fontId="29" fillId="4" borderId="0" xfId="6" applyFont="1" applyFill="1"/>
    <xf numFmtId="0" fontId="25" fillId="4" borderId="8" xfId="6" applyFont="1" applyFill="1" applyBorder="1" applyAlignment="1" applyProtection="1">
      <protection locked="0"/>
    </xf>
    <xf numFmtId="0" fontId="25" fillId="4" borderId="8" xfId="6" applyFont="1" applyFill="1" applyBorder="1" applyAlignment="1" applyProtection="1">
      <alignment horizontal="left"/>
      <protection locked="0"/>
    </xf>
    <xf numFmtId="0" fontId="25" fillId="4" borderId="8" xfId="24" applyNumberFormat="1" applyFont="1" applyFill="1" applyBorder="1" applyAlignment="1" applyProtection="1">
      <alignment horizontal="right"/>
      <protection locked="0"/>
    </xf>
    <xf numFmtId="0" fontId="25" fillId="4" borderId="0" xfId="6" applyFont="1" applyFill="1" applyBorder="1"/>
    <xf numFmtId="0" fontId="25" fillId="4" borderId="14" xfId="6" applyFont="1" applyFill="1" applyBorder="1"/>
    <xf numFmtId="0" fontId="25" fillId="4" borderId="6" xfId="6" applyFont="1" applyFill="1" applyBorder="1" applyAlignment="1" applyProtection="1"/>
    <xf numFmtId="0" fontId="25" fillId="4" borderId="6" xfId="6" applyFont="1" applyFill="1" applyBorder="1" applyAlignment="1" applyProtection="1">
      <alignment horizontal="left"/>
    </xf>
    <xf numFmtId="0" fontId="25" fillId="4" borderId="6" xfId="24" applyNumberFormat="1" applyFont="1" applyFill="1" applyBorder="1" applyAlignment="1" applyProtection="1">
      <alignment horizontal="right"/>
    </xf>
    <xf numFmtId="171" fontId="25" fillId="4" borderId="1" xfId="6" applyNumberFormat="1" applyFont="1" applyFill="1" applyBorder="1" applyAlignment="1" applyProtection="1">
      <alignment horizontal="left"/>
    </xf>
    <xf numFmtId="0" fontId="25" fillId="4" borderId="15" xfId="6" applyFont="1" applyFill="1" applyBorder="1" applyAlignment="1" applyProtection="1">
      <alignment horizontal="left"/>
    </xf>
    <xf numFmtId="172" fontId="25" fillId="0" borderId="2" xfId="24" applyNumberFormat="1" applyFont="1" applyFill="1" applyBorder="1" applyAlignment="1" applyProtection="1">
      <alignment horizontal="right"/>
    </xf>
    <xf numFmtId="0" fontId="9" fillId="0" borderId="0" xfId="16" applyFont="1" applyFill="1"/>
    <xf numFmtId="0" fontId="11" fillId="0" borderId="0" xfId="16" applyFont="1" applyFill="1"/>
    <xf numFmtId="0" fontId="46" fillId="0" borderId="29" xfId="0" applyFont="1" applyBorder="1" applyAlignment="1">
      <alignment horizontal="left"/>
    </xf>
    <xf numFmtId="0" fontId="47" fillId="0" borderId="30" xfId="0" applyFont="1" applyBorder="1" applyAlignment="1">
      <alignment horizontal="right"/>
    </xf>
    <xf numFmtId="0" fontId="47" fillId="0" borderId="30" xfId="0" applyFont="1" applyBorder="1"/>
    <xf numFmtId="4" fontId="47" fillId="0" borderId="30" xfId="0" applyNumberFormat="1" applyFont="1" applyBorder="1"/>
    <xf numFmtId="3" fontId="47" fillId="0" borderId="30" xfId="0" applyNumberFormat="1" applyFont="1" applyBorder="1"/>
    <xf numFmtId="0" fontId="47" fillId="0" borderId="31" xfId="0" applyFont="1" applyBorder="1"/>
    <xf numFmtId="0" fontId="47" fillId="0" borderId="32" xfId="0" applyFont="1" applyBorder="1" applyAlignment="1">
      <alignment horizontal="center"/>
    </xf>
    <xf numFmtId="0" fontId="47" fillId="0" borderId="13" xfId="0" applyFont="1" applyBorder="1" applyAlignment="1">
      <alignment horizontal="right"/>
    </xf>
    <xf numFmtId="0" fontId="47" fillId="0" borderId="13" xfId="0" applyFont="1" applyBorder="1"/>
    <xf numFmtId="4" fontId="47" fillId="0" borderId="13" xfId="0" applyNumberFormat="1" applyFont="1" applyBorder="1" applyAlignment="1">
      <alignment horizontal="center"/>
    </xf>
    <xf numFmtId="3" fontId="47" fillId="0" borderId="13" xfId="0" applyNumberFormat="1" applyFont="1" applyBorder="1" applyAlignment="1">
      <alignment horizontal="center"/>
    </xf>
    <xf numFmtId="0" fontId="47" fillId="0" borderId="33" xfId="0" applyFont="1" applyBorder="1"/>
    <xf numFmtId="0" fontId="47" fillId="0" borderId="20" xfId="0" applyFont="1" applyBorder="1" applyAlignment="1">
      <alignment horizontal="center"/>
    </xf>
    <xf numFmtId="0" fontId="47" fillId="0" borderId="0" xfId="0" applyFont="1" applyBorder="1" applyAlignment="1">
      <alignment horizontal="center"/>
    </xf>
    <xf numFmtId="4" fontId="47" fillId="0" borderId="0" xfId="0" applyNumberFormat="1" applyFont="1" applyBorder="1" applyAlignment="1">
      <alignment horizontal="center"/>
    </xf>
    <xf numFmtId="3" fontId="47" fillId="0" borderId="0" xfId="0" applyNumberFormat="1" applyFont="1" applyBorder="1" applyAlignment="1">
      <alignment horizontal="center"/>
    </xf>
    <xf numFmtId="0" fontId="47" fillId="0" borderId="19" xfId="0" applyFont="1" applyBorder="1" applyAlignment="1">
      <alignment horizontal="center"/>
    </xf>
    <xf numFmtId="0" fontId="47" fillId="0" borderId="34" xfId="0" applyFont="1" applyBorder="1" applyAlignment="1">
      <alignment horizontal="center"/>
    </xf>
    <xf numFmtId="0" fontId="47" fillId="0" borderId="1" xfId="0" applyFont="1" applyBorder="1" applyAlignment="1">
      <alignment horizontal="right"/>
    </xf>
    <xf numFmtId="0" fontId="47" fillId="0" borderId="1" xfId="0" applyFont="1" applyBorder="1"/>
    <xf numFmtId="4" fontId="47" fillId="0" borderId="1" xfId="0" applyNumberFormat="1" applyFont="1" applyBorder="1" applyAlignment="1">
      <alignment horizontal="center"/>
    </xf>
    <xf numFmtId="3" fontId="47" fillId="0" borderId="1" xfId="0" applyNumberFormat="1" applyFont="1" applyBorder="1" applyAlignment="1">
      <alignment horizontal="center"/>
    </xf>
    <xf numFmtId="0" fontId="47" fillId="0" borderId="35" xfId="0" applyFont="1" applyBorder="1" applyAlignment="1">
      <alignment horizontal="center"/>
    </xf>
    <xf numFmtId="0" fontId="46" fillId="0" borderId="0" xfId="0" applyFont="1" applyBorder="1" applyAlignment="1">
      <alignment horizontal="right"/>
    </xf>
    <xf numFmtId="0" fontId="46" fillId="0" borderId="0" xfId="0" applyFont="1" applyBorder="1"/>
    <xf numFmtId="0" fontId="47" fillId="0" borderId="0" xfId="0" applyFont="1" applyBorder="1"/>
    <xf numFmtId="3" fontId="47" fillId="0" borderId="0" xfId="0" applyNumberFormat="1" applyFont="1" applyBorder="1"/>
    <xf numFmtId="4" fontId="47" fillId="0" borderId="20" xfId="0" applyNumberFormat="1" applyFont="1" applyBorder="1" applyAlignment="1">
      <alignment horizontal="center" vertical="top"/>
    </xf>
    <xf numFmtId="0" fontId="47" fillId="0" borderId="0" xfId="0" applyFont="1" applyBorder="1" applyAlignment="1">
      <alignment horizontal="right" vertical="top"/>
    </xf>
    <xf numFmtId="0" fontId="47" fillId="0" borderId="0" xfId="0" applyFont="1" applyBorder="1" applyAlignment="1">
      <alignment horizontal="justify" vertical="top"/>
    </xf>
    <xf numFmtId="0" fontId="47" fillId="0" borderId="20" xfId="0" applyFont="1" applyBorder="1" applyAlignment="1">
      <alignment horizontal="center" vertical="top"/>
    </xf>
    <xf numFmtId="0" fontId="47" fillId="0" borderId="0" xfId="0" applyFont="1" applyBorder="1" applyAlignment="1">
      <alignment horizontal="justify"/>
    </xf>
    <xf numFmtId="4" fontId="47" fillId="0" borderId="1" xfId="0" applyNumberFormat="1" applyFont="1" applyBorder="1"/>
    <xf numFmtId="0" fontId="47" fillId="0" borderId="0" xfId="0" applyFont="1" applyBorder="1" applyAlignment="1">
      <alignment vertical="top"/>
    </xf>
    <xf numFmtId="4" fontId="47" fillId="0" borderId="0" xfId="0" applyNumberFormat="1" applyFont="1" applyBorder="1" applyAlignment="1"/>
    <xf numFmtId="3" fontId="47" fillId="0" borderId="0" xfId="0" applyNumberFormat="1" applyFont="1" applyBorder="1" applyAlignment="1">
      <alignment vertical="top"/>
    </xf>
    <xf numFmtId="0" fontId="46" fillId="0" borderId="20" xfId="0" applyFont="1" applyBorder="1" applyAlignment="1">
      <alignment horizontal="left"/>
    </xf>
    <xf numFmtId="0" fontId="47" fillId="0" borderId="19" xfId="0" applyFont="1" applyBorder="1"/>
    <xf numFmtId="4" fontId="47" fillId="0" borderId="0" xfId="0" applyNumberFormat="1" applyFont="1" applyBorder="1" applyAlignment="1">
      <alignment horizontal="right"/>
    </xf>
    <xf numFmtId="4" fontId="47" fillId="0" borderId="0" xfId="0" applyNumberFormat="1" applyFont="1" applyBorder="1" applyAlignment="1">
      <alignment vertical="top"/>
    </xf>
    <xf numFmtId="3" fontId="47" fillId="0" borderId="0" xfId="0" applyNumberFormat="1" applyFont="1" applyBorder="1" applyAlignment="1">
      <alignment horizontal="right"/>
    </xf>
    <xf numFmtId="4" fontId="47" fillId="0" borderId="1" xfId="0" applyNumberFormat="1" applyFont="1" applyBorder="1" applyAlignment="1">
      <alignment horizontal="right"/>
    </xf>
    <xf numFmtId="4" fontId="47" fillId="0" borderId="36" xfId="0" applyNumberFormat="1" applyFont="1" applyBorder="1"/>
    <xf numFmtId="3" fontId="47" fillId="0" borderId="36" xfId="0" applyNumberFormat="1" applyFont="1" applyBorder="1"/>
    <xf numFmtId="0" fontId="47" fillId="0" borderId="37" xfId="0" applyFont="1" applyBorder="1"/>
    <xf numFmtId="4" fontId="47" fillId="0" borderId="37" xfId="0" applyNumberFormat="1" applyFont="1" applyBorder="1"/>
    <xf numFmtId="3" fontId="47" fillId="0" borderId="37" xfId="0" applyNumberFormat="1" applyFont="1" applyBorder="1"/>
    <xf numFmtId="0" fontId="47" fillId="0" borderId="38" xfId="0" applyFont="1" applyBorder="1" applyAlignment="1">
      <alignment horizontal="center"/>
    </xf>
    <xf numFmtId="0" fontId="33" fillId="2" borderId="42" xfId="2" applyFont="1" applyFill="1" applyBorder="1" applyAlignment="1">
      <alignment horizontal="center" vertical="center" wrapText="1"/>
    </xf>
    <xf numFmtId="0" fontId="25" fillId="0" borderId="44" xfId="2" applyFont="1" applyBorder="1" applyAlignment="1">
      <alignment vertical="center" wrapText="1"/>
    </xf>
    <xf numFmtId="0" fontId="25" fillId="0" borderId="8" xfId="2" applyFont="1" applyBorder="1" applyAlignment="1">
      <alignment vertical="center" wrapText="1"/>
    </xf>
    <xf numFmtId="3" fontId="25" fillId="0" borderId="8" xfId="2" applyNumberFormat="1" applyFont="1" applyBorder="1" applyAlignment="1">
      <alignment vertical="center" wrapText="1"/>
    </xf>
    <xf numFmtId="3" fontId="25" fillId="0" borderId="45" xfId="2" applyNumberFormat="1" applyFont="1" applyBorder="1" applyAlignment="1">
      <alignment vertical="center" wrapText="1"/>
    </xf>
    <xf numFmtId="0" fontId="25" fillId="0" borderId="46" xfId="2" applyFont="1" applyBorder="1" applyAlignment="1">
      <alignment vertical="center" wrapText="1"/>
    </xf>
    <xf numFmtId="0" fontId="24" fillId="0" borderId="47" xfId="2" applyFont="1" applyFill="1" applyBorder="1" applyAlignment="1">
      <alignment horizontal="left" vertical="center" wrapText="1"/>
    </xf>
    <xf numFmtId="3" fontId="29" fillId="0" borderId="47" xfId="2" applyNumberFormat="1" applyFont="1" applyBorder="1" applyAlignment="1">
      <alignment horizontal="right" vertical="center" wrapText="1"/>
    </xf>
    <xf numFmtId="3" fontId="25" fillId="15" borderId="47" xfId="2" applyNumberFormat="1" applyFont="1" applyFill="1" applyBorder="1" applyAlignment="1">
      <alignment horizontal="right" vertical="center" wrapText="1"/>
    </xf>
    <xf numFmtId="0" fontId="25" fillId="0" borderId="48" xfId="2" applyFont="1" applyBorder="1" applyAlignment="1">
      <alignment vertical="center" wrapText="1"/>
    </xf>
    <xf numFmtId="0" fontId="24" fillId="0" borderId="2" xfId="2" applyFont="1" applyFill="1" applyBorder="1" applyAlignment="1">
      <alignment horizontal="left" vertical="center" wrapText="1"/>
    </xf>
    <xf numFmtId="3" fontId="29" fillId="0" borderId="2" xfId="2" applyNumberFormat="1" applyFont="1" applyBorder="1" applyAlignment="1">
      <alignment horizontal="right" vertical="center" wrapText="1"/>
    </xf>
    <xf numFmtId="3" fontId="25" fillId="15" borderId="2" xfId="2" applyNumberFormat="1" applyFont="1" applyFill="1" applyBorder="1" applyAlignment="1">
      <alignment horizontal="right" vertical="center" wrapText="1"/>
    </xf>
    <xf numFmtId="3" fontId="29" fillId="0" borderId="49" xfId="2" applyNumberFormat="1" applyFont="1" applyBorder="1" applyAlignment="1">
      <alignment horizontal="right" vertical="center" wrapText="1"/>
    </xf>
    <xf numFmtId="0" fontId="28" fillId="0" borderId="2" xfId="2" applyFont="1" applyFill="1" applyBorder="1" applyAlignment="1">
      <alignment vertical="center" wrapText="1"/>
    </xf>
    <xf numFmtId="0" fontId="25" fillId="0" borderId="50" xfId="2" applyFont="1" applyBorder="1" applyAlignment="1">
      <alignment vertical="center" wrapText="1"/>
    </xf>
    <xf numFmtId="0" fontId="28" fillId="0" borderId="4" xfId="2" applyFont="1" applyFill="1" applyBorder="1" applyAlignment="1">
      <alignment vertical="center" wrapText="1"/>
    </xf>
    <xf numFmtId="3" fontId="29" fillId="0" borderId="4" xfId="2" applyNumberFormat="1" applyFont="1" applyBorder="1" applyAlignment="1">
      <alignment horizontal="right" vertical="center" wrapText="1"/>
    </xf>
    <xf numFmtId="3" fontId="25" fillId="15" borderId="4" xfId="2" applyNumberFormat="1" applyFont="1" applyFill="1" applyBorder="1" applyAlignment="1">
      <alignment horizontal="right" vertical="center" wrapText="1"/>
    </xf>
    <xf numFmtId="3" fontId="29" fillId="0" borderId="51" xfId="2" applyNumberFormat="1" applyFont="1" applyBorder="1" applyAlignment="1">
      <alignment horizontal="right" vertical="center" wrapText="1"/>
    </xf>
    <xf numFmtId="0" fontId="25" fillId="0" borderId="52" xfId="2" applyFont="1" applyBorder="1" applyAlignment="1">
      <alignment vertical="center" wrapText="1"/>
    </xf>
    <xf numFmtId="0" fontId="28" fillId="0" borderId="53" xfId="2" applyFont="1" applyFill="1" applyBorder="1" applyAlignment="1">
      <alignment horizontal="left" vertical="center" wrapText="1"/>
    </xf>
    <xf numFmtId="3" fontId="29" fillId="0" borderId="53" xfId="2" applyNumberFormat="1" applyFont="1" applyBorder="1" applyAlignment="1">
      <alignment horizontal="right" vertical="center" wrapText="1"/>
    </xf>
    <xf numFmtId="3" fontId="28" fillId="0" borderId="53" xfId="2" applyNumberFormat="1" applyFont="1" applyBorder="1" applyAlignment="1">
      <alignment horizontal="right" vertical="center" wrapText="1"/>
    </xf>
    <xf numFmtId="3" fontId="29" fillId="15" borderId="53" xfId="2" applyNumberFormat="1" applyFont="1" applyFill="1" applyBorder="1" applyAlignment="1">
      <alignment horizontal="right" vertical="center" wrapText="1"/>
    </xf>
    <xf numFmtId="3" fontId="29" fillId="0" borderId="54" xfId="2" applyNumberFormat="1" applyFont="1" applyBorder="1" applyAlignment="1">
      <alignment horizontal="right" vertical="center" wrapText="1"/>
    </xf>
    <xf numFmtId="0" fontId="29" fillId="0" borderId="8" xfId="2" applyFont="1" applyFill="1" applyBorder="1" applyAlignment="1">
      <alignment horizontal="left" vertical="center" wrapText="1"/>
    </xf>
    <xf numFmtId="3" fontId="29" fillId="0" borderId="8" xfId="2" applyNumberFormat="1" applyFont="1" applyBorder="1" applyAlignment="1">
      <alignment horizontal="right" vertical="center" wrapText="1"/>
    </xf>
    <xf numFmtId="3" fontId="29" fillId="0" borderId="45" xfId="2" applyNumberFormat="1" applyFont="1" applyBorder="1" applyAlignment="1">
      <alignment horizontal="right" vertical="center" wrapText="1"/>
    </xf>
    <xf numFmtId="0" fontId="24" fillId="0" borderId="46" xfId="2" applyFont="1" applyBorder="1" applyAlignment="1">
      <alignment vertical="center" wrapText="1"/>
    </xf>
    <xf numFmtId="3" fontId="25" fillId="0" borderId="47" xfId="2" applyNumberFormat="1" applyFont="1" applyBorder="1" applyAlignment="1">
      <alignment horizontal="right" vertical="center" wrapText="1"/>
    </xf>
    <xf numFmtId="3" fontId="25" fillId="0" borderId="55" xfId="2" applyNumberFormat="1" applyFont="1" applyBorder="1" applyAlignment="1">
      <alignment horizontal="right" vertical="center" wrapText="1"/>
    </xf>
    <xf numFmtId="3" fontId="25" fillId="0" borderId="2" xfId="2" applyNumberFormat="1" applyFont="1" applyBorder="1" applyAlignment="1">
      <alignment horizontal="right" vertical="center" wrapText="1"/>
    </xf>
    <xf numFmtId="0" fontId="28" fillId="0" borderId="48" xfId="2" applyFont="1" applyBorder="1" applyAlignment="1">
      <alignment vertical="center" wrapText="1"/>
    </xf>
    <xf numFmtId="3" fontId="28" fillId="0" borderId="2" xfId="2" applyNumberFormat="1" applyFont="1" applyBorder="1" applyAlignment="1">
      <alignment horizontal="right" vertical="center" wrapText="1"/>
    </xf>
    <xf numFmtId="3" fontId="25" fillId="0" borderId="49" xfId="2" applyNumberFormat="1" applyFont="1" applyBorder="1" applyAlignment="1">
      <alignment horizontal="right" vertical="center" wrapText="1"/>
    </xf>
    <xf numFmtId="0" fontId="28" fillId="0" borderId="50" xfId="2" applyFont="1" applyBorder="1" applyAlignment="1">
      <alignment vertical="center" wrapText="1"/>
    </xf>
    <xf numFmtId="3" fontId="28" fillId="0" borderId="4" xfId="2" applyNumberFormat="1" applyFont="1" applyBorder="1" applyAlignment="1">
      <alignment horizontal="right" vertical="center" wrapText="1"/>
    </xf>
    <xf numFmtId="3" fontId="25" fillId="0" borderId="4" xfId="2" applyNumberFormat="1" applyFont="1" applyBorder="1" applyAlignment="1">
      <alignment horizontal="right" vertical="center" wrapText="1"/>
    </xf>
    <xf numFmtId="3" fontId="25" fillId="0" borderId="51" xfId="2" applyNumberFormat="1" applyFont="1" applyBorder="1" applyAlignment="1">
      <alignment horizontal="right" vertical="center" wrapText="1"/>
    </xf>
    <xf numFmtId="0" fontId="28" fillId="0" borderId="52" xfId="2" applyFont="1" applyBorder="1" applyAlignment="1">
      <alignment vertical="center" wrapText="1"/>
    </xf>
    <xf numFmtId="3" fontId="25" fillId="0" borderId="53" xfId="2" applyNumberFormat="1" applyFont="1" applyBorder="1" applyAlignment="1">
      <alignment horizontal="right" vertical="center" wrapText="1"/>
    </xf>
    <xf numFmtId="3" fontId="25" fillId="0" borderId="54" xfId="2" applyNumberFormat="1" applyFont="1" applyBorder="1" applyAlignment="1">
      <alignment horizontal="right" vertical="center" wrapText="1"/>
    </xf>
    <xf numFmtId="3" fontId="25" fillId="0" borderId="8" xfId="2" applyNumberFormat="1" applyFont="1" applyBorder="1" applyAlignment="1">
      <alignment horizontal="right" vertical="center" wrapText="1"/>
    </xf>
    <xf numFmtId="3" fontId="25" fillId="0" borderId="45" xfId="2" applyNumberFormat="1" applyFont="1" applyBorder="1" applyAlignment="1">
      <alignment horizontal="right" vertical="center" wrapText="1"/>
    </xf>
    <xf numFmtId="0" fontId="24" fillId="0" borderId="48" xfId="2" applyFont="1" applyBorder="1" applyAlignment="1">
      <alignment vertical="center" wrapText="1"/>
    </xf>
    <xf numFmtId="0" fontId="28" fillId="0" borderId="2" xfId="2" applyFont="1" applyBorder="1" applyAlignment="1">
      <alignment horizontal="left" vertical="center" wrapText="1"/>
    </xf>
    <xf numFmtId="0" fontId="28" fillId="0" borderId="2" xfId="2" applyFont="1" applyBorder="1" applyAlignment="1">
      <alignment vertical="center" wrapText="1"/>
    </xf>
    <xf numFmtId="0" fontId="28" fillId="0" borderId="4" xfId="2" applyFont="1" applyBorder="1" applyAlignment="1">
      <alignment vertical="center" wrapText="1"/>
    </xf>
    <xf numFmtId="0" fontId="28" fillId="0" borderId="53" xfId="2" applyFont="1" applyBorder="1" applyAlignment="1">
      <alignment horizontal="left" vertical="center" wrapText="1"/>
    </xf>
    <xf numFmtId="0" fontId="29" fillId="0" borderId="8" xfId="2" applyFont="1" applyBorder="1" applyAlignment="1">
      <alignment horizontal="left" vertical="center" wrapText="1"/>
    </xf>
    <xf numFmtId="0" fontId="28" fillId="0" borderId="48" xfId="2" applyFont="1" applyBorder="1" applyAlignment="1">
      <alignment horizontal="left" vertical="center" wrapText="1"/>
    </xf>
    <xf numFmtId="0" fontId="28" fillId="0" borderId="50" xfId="2" applyFont="1" applyBorder="1" applyAlignment="1">
      <alignment horizontal="left" vertical="center" wrapText="1"/>
    </xf>
    <xf numFmtId="0" fontId="28" fillId="0" borderId="4" xfId="2" applyFont="1" applyFill="1" applyBorder="1" applyAlignment="1">
      <alignment horizontal="left" vertical="center" wrapText="1"/>
    </xf>
    <xf numFmtId="0" fontId="28" fillId="0" borderId="4" xfId="2" applyFont="1" applyBorder="1" applyAlignment="1">
      <alignment horizontal="left" vertical="center" wrapText="1"/>
    </xf>
    <xf numFmtId="0" fontId="28" fillId="0" borderId="52" xfId="2" applyFont="1" applyBorder="1" applyAlignment="1">
      <alignment horizontal="left" vertical="center" wrapText="1"/>
    </xf>
    <xf numFmtId="0" fontId="29" fillId="0" borderId="44" xfId="2" applyFont="1" applyBorder="1" applyAlignment="1">
      <alignment horizontal="left" vertical="center" wrapText="1"/>
    </xf>
    <xf numFmtId="0" fontId="25" fillId="0" borderId="56" xfId="2" applyFont="1" applyBorder="1" applyAlignment="1">
      <alignment vertical="center" wrapText="1"/>
    </xf>
    <xf numFmtId="0" fontId="29" fillId="0" borderId="57" xfId="2" applyFont="1" applyBorder="1" applyAlignment="1">
      <alignment horizontal="right" vertical="center" wrapText="1"/>
    </xf>
    <xf numFmtId="3" fontId="24" fillId="0" borderId="57" xfId="2" applyNumberFormat="1" applyFont="1" applyBorder="1" applyAlignment="1">
      <alignment horizontal="right" vertical="center" wrapText="1"/>
    </xf>
    <xf numFmtId="3" fontId="24" fillId="0" borderId="58" xfId="2" applyNumberFormat="1" applyFont="1" applyBorder="1" applyAlignment="1">
      <alignment horizontal="right" vertical="center" wrapText="1"/>
    </xf>
    <xf numFmtId="164" fontId="25" fillId="0" borderId="6" xfId="24" applyFont="1" applyBorder="1" applyAlignment="1">
      <alignment horizontal="right" vertical="top" wrapText="1"/>
    </xf>
    <xf numFmtId="0" fontId="97" fillId="16" borderId="59" xfId="0" applyFont="1" applyFill="1" applyBorder="1" applyAlignment="1">
      <alignment vertical="center"/>
    </xf>
    <xf numFmtId="0" fontId="97" fillId="16" borderId="60" xfId="0" applyFont="1" applyFill="1" applyBorder="1" applyAlignment="1">
      <alignment vertical="center"/>
    </xf>
    <xf numFmtId="0" fontId="98" fillId="17" borderId="62" xfId="0" applyFont="1" applyFill="1" applyBorder="1" applyAlignment="1">
      <alignment vertical="center"/>
    </xf>
    <xf numFmtId="0" fontId="98" fillId="17" borderId="63" xfId="0" applyFont="1" applyFill="1" applyBorder="1" applyAlignment="1">
      <alignment vertical="center"/>
    </xf>
    <xf numFmtId="14" fontId="98" fillId="17" borderId="63" xfId="0" applyNumberFormat="1" applyFont="1" applyFill="1" applyBorder="1" applyAlignment="1">
      <alignment horizontal="right" vertical="center"/>
    </xf>
    <xf numFmtId="0" fontId="98" fillId="0" borderId="62" xfId="0" applyFont="1" applyBorder="1" applyAlignment="1">
      <alignment vertical="center"/>
    </xf>
    <xf numFmtId="0" fontId="98" fillId="0" borderId="63" xfId="0" applyFont="1" applyBorder="1" applyAlignment="1">
      <alignment vertical="center"/>
    </xf>
    <xf numFmtId="14" fontId="98" fillId="0" borderId="63" xfId="0" applyNumberFormat="1" applyFont="1" applyBorder="1" applyAlignment="1">
      <alignment horizontal="right" vertical="center"/>
    </xf>
    <xf numFmtId="0" fontId="97" fillId="16" borderId="61" xfId="0" applyFont="1" applyFill="1" applyBorder="1" applyAlignment="1">
      <alignment vertical="center"/>
    </xf>
    <xf numFmtId="0" fontId="44" fillId="0" borderId="0" xfId="0" applyFont="1" applyBorder="1"/>
    <xf numFmtId="0" fontId="44" fillId="4" borderId="0" xfId="0" applyFont="1" applyFill="1" applyBorder="1"/>
    <xf numFmtId="3" fontId="87" fillId="11" borderId="21" xfId="0" applyNumberFormat="1" applyFont="1" applyFill="1" applyBorder="1" applyAlignment="1">
      <alignment horizontal="left" vertical="center"/>
    </xf>
    <xf numFmtId="0" fontId="46" fillId="6" borderId="2" xfId="18" applyFont="1" applyFill="1" applyBorder="1" applyAlignment="1">
      <alignment horizontal="center" vertical="center" wrapText="1"/>
    </xf>
    <xf numFmtId="0" fontId="46" fillId="6" borderId="2" xfId="18" applyFont="1" applyFill="1" applyBorder="1" applyAlignment="1">
      <alignment horizontal="center" vertical="center" wrapText="1"/>
    </xf>
    <xf numFmtId="4" fontId="49" fillId="12" borderId="21" xfId="0" applyNumberFormat="1" applyFont="1" applyFill="1" applyBorder="1" applyAlignment="1">
      <alignment horizontal="left" vertical="center"/>
    </xf>
    <xf numFmtId="173" fontId="25" fillId="0" borderId="0" xfId="4" applyNumberFormat="1"/>
    <xf numFmtId="0" fontId="0" fillId="0" borderId="0" xfId="0"/>
    <xf numFmtId="4" fontId="86" fillId="14" borderId="2" xfId="0" applyNumberFormat="1" applyFont="1" applyFill="1" applyBorder="1" applyAlignment="1">
      <alignment vertical="center"/>
    </xf>
    <xf numFmtId="4" fontId="85" fillId="0" borderId="6" xfId="0" applyNumberFormat="1" applyFont="1" applyFill="1" applyBorder="1" applyAlignment="1">
      <alignment horizontal="right" vertical="center"/>
    </xf>
    <xf numFmtId="3" fontId="14" fillId="0" borderId="0" xfId="20" applyNumberFormat="1"/>
    <xf numFmtId="172" fontId="25" fillId="0" borderId="2" xfId="24" applyNumberFormat="1" applyFont="1" applyBorder="1" applyAlignment="1" applyProtection="1">
      <alignment horizontal="right"/>
      <protection locked="0"/>
    </xf>
    <xf numFmtId="164" fontId="25" fillId="0" borderId="2" xfId="24" applyFont="1" applyBorder="1" applyAlignment="1" applyProtection="1">
      <alignment horizontal="right"/>
      <protection locked="0"/>
    </xf>
    <xf numFmtId="172" fontId="24" fillId="3" borderId="2" xfId="24" applyNumberFormat="1" applyFont="1" applyFill="1" applyBorder="1" applyAlignment="1" applyProtection="1">
      <alignment horizontal="right"/>
    </xf>
    <xf numFmtId="164" fontId="24" fillId="3" borderId="2" xfId="24" applyFont="1" applyFill="1" applyBorder="1" applyAlignment="1" applyProtection="1">
      <alignment horizontal="right"/>
    </xf>
    <xf numFmtId="172" fontId="25" fillId="0" borderId="2" xfId="24" applyNumberFormat="1" applyFont="1" applyBorder="1" applyAlignment="1" applyProtection="1">
      <alignment horizontal="right" vertical="center"/>
      <protection locked="0"/>
    </xf>
    <xf numFmtId="172" fontId="25" fillId="0" borderId="2" xfId="24" applyNumberFormat="1" applyFont="1" applyFill="1" applyBorder="1" applyAlignment="1" applyProtection="1">
      <alignment horizontal="right"/>
      <protection locked="0"/>
    </xf>
    <xf numFmtId="164" fontId="25" fillId="0" borderId="2" xfId="24" applyFont="1" applyFill="1" applyBorder="1" applyAlignment="1" applyProtection="1">
      <alignment horizontal="right"/>
      <protection locked="0"/>
    </xf>
    <xf numFmtId="172" fontId="24" fillId="0" borderId="2" xfId="24" applyNumberFormat="1" applyFont="1" applyFill="1" applyBorder="1" applyAlignment="1" applyProtection="1">
      <alignment horizontal="right"/>
    </xf>
    <xf numFmtId="172" fontId="24" fillId="2" borderId="2" xfId="24" applyNumberFormat="1" applyFont="1" applyFill="1" applyBorder="1" applyAlignment="1" applyProtection="1">
      <alignment horizontal="right"/>
    </xf>
    <xf numFmtId="0" fontId="29" fillId="0" borderId="0" xfId="6" applyFont="1"/>
    <xf numFmtId="0" fontId="25" fillId="0" borderId="4" xfId="24" applyNumberFormat="1" applyFont="1" applyFill="1" applyBorder="1" applyAlignment="1" applyProtection="1">
      <alignment horizontal="right"/>
      <protection locked="0"/>
    </xf>
    <xf numFmtId="0" fontId="25" fillId="0" borderId="2" xfId="24" applyNumberFormat="1" applyFont="1" applyFill="1" applyBorder="1" applyAlignment="1" applyProtection="1">
      <alignment horizontal="right"/>
      <protection locked="0"/>
    </xf>
    <xf numFmtId="0" fontId="25" fillId="0" borderId="8" xfId="24" applyNumberFormat="1" applyFont="1" applyFill="1" applyBorder="1" applyAlignment="1" applyProtection="1">
      <alignment horizontal="right"/>
      <protection locked="0"/>
    </xf>
    <xf numFmtId="0" fontId="29" fillId="0" borderId="11" xfId="6" applyFont="1" applyBorder="1"/>
    <xf numFmtId="0" fontId="29" fillId="0" borderId="12" xfId="6" applyFont="1" applyBorder="1"/>
    <xf numFmtId="0" fontId="29" fillId="0" borderId="0" xfId="6" applyFont="1" applyBorder="1" applyAlignment="1"/>
    <xf numFmtId="0" fontId="29" fillId="0" borderId="0" xfId="6" applyFont="1" applyBorder="1" applyAlignment="1">
      <alignment horizontal="left"/>
    </xf>
    <xf numFmtId="0" fontId="29" fillId="0" borderId="0" xfId="24" applyNumberFormat="1" applyFont="1" applyBorder="1" applyAlignment="1">
      <alignment horizontal="right"/>
    </xf>
    <xf numFmtId="0" fontId="29" fillId="0" borderId="0" xfId="6" applyFont="1" applyBorder="1"/>
    <xf numFmtId="0" fontId="29" fillId="0" borderId="0" xfId="6" applyFont="1" applyBorder="1" applyAlignment="1">
      <alignment horizontal="right"/>
    </xf>
    <xf numFmtId="0" fontId="29" fillId="0" borderId="0" xfId="6" applyFont="1" applyAlignment="1"/>
    <xf numFmtId="0" fontId="29" fillId="0" borderId="0" xfId="6" applyFont="1" applyAlignment="1">
      <alignment horizontal="left"/>
    </xf>
    <xf numFmtId="0" fontId="29" fillId="0" borderId="0" xfId="6" applyFont="1" applyAlignment="1">
      <alignment horizontal="right"/>
    </xf>
    <xf numFmtId="172" fontId="29" fillId="0" borderId="0" xfId="24" applyNumberFormat="1" applyFont="1" applyAlignment="1">
      <alignment vertical="center" wrapText="1"/>
    </xf>
    <xf numFmtId="164" fontId="98" fillId="0" borderId="63" xfId="24" applyFont="1" applyBorder="1" applyAlignment="1">
      <alignment horizontal="right" vertical="center"/>
    </xf>
    <xf numFmtId="164" fontId="98" fillId="0" borderId="64" xfId="24" applyFont="1" applyBorder="1" applyAlignment="1">
      <alignment horizontal="right" vertical="center"/>
    </xf>
    <xf numFmtId="164" fontId="98" fillId="17" borderId="63" xfId="24" applyFont="1" applyFill="1" applyBorder="1" applyAlignment="1">
      <alignment horizontal="right" vertical="center"/>
    </xf>
    <xf numFmtId="164" fontId="98" fillId="17" borderId="64" xfId="24" applyFont="1" applyFill="1" applyBorder="1" applyAlignment="1">
      <alignment horizontal="right" vertical="center"/>
    </xf>
    <xf numFmtId="0" fontId="22" fillId="0" borderId="0" xfId="5" applyBorder="1" applyAlignment="1"/>
    <xf numFmtId="172" fontId="25" fillId="0" borderId="2" xfId="24" applyNumberFormat="1" applyFont="1" applyBorder="1" applyAlignment="1" applyProtection="1">
      <alignment horizontal="center"/>
      <protection locked="0"/>
    </xf>
    <xf numFmtId="0" fontId="27" fillId="0" borderId="2" xfId="2" applyFont="1" applyBorder="1" applyAlignment="1">
      <alignment horizontal="left" vertical="center" wrapText="1"/>
    </xf>
    <xf numFmtId="0" fontId="25" fillId="0" borderId="7" xfId="11" applyFont="1" applyBorder="1" applyAlignment="1" applyProtection="1">
      <protection locked="0"/>
    </xf>
    <xf numFmtId="170" fontId="25" fillId="0" borderId="7" xfId="11" applyNumberFormat="1" applyFont="1" applyBorder="1" applyAlignment="1" applyProtection="1">
      <alignment horizontal="left"/>
      <protection locked="0"/>
    </xf>
    <xf numFmtId="0" fontId="25" fillId="0" borderId="10" xfId="11" applyFont="1" applyBorder="1"/>
    <xf numFmtId="0" fontId="38" fillId="4" borderId="0" xfId="0" applyFont="1" applyFill="1" applyBorder="1" applyAlignment="1">
      <alignment horizontal="left" vertical="center"/>
    </xf>
    <xf numFmtId="0" fontId="99" fillId="4" borderId="0" xfId="0" applyFont="1" applyFill="1" applyBorder="1" applyAlignment="1">
      <alignment horizontal="center" vertical="center" wrapText="1"/>
    </xf>
    <xf numFmtId="0" fontId="54" fillId="4" borderId="0" xfId="4" applyFont="1" applyFill="1"/>
    <xf numFmtId="0" fontId="47" fillId="0" borderId="11" xfId="0" applyFont="1" applyBorder="1" applyAlignment="1">
      <alignment horizontal="center" vertical="top"/>
    </xf>
    <xf numFmtId="4" fontId="47" fillId="0" borderId="0" xfId="0" applyNumberFormat="1" applyFont="1" applyAlignment="1">
      <alignment vertical="top"/>
    </xf>
    <xf numFmtId="0" fontId="47" fillId="0" borderId="0" xfId="0" applyFont="1" applyBorder="1" applyAlignment="1">
      <alignment horizontal="center" vertical="top"/>
    </xf>
    <xf numFmtId="0" fontId="47" fillId="0" borderId="37" xfId="0" applyFont="1" applyBorder="1" applyAlignment="1">
      <alignment horizontal="center" vertical="top"/>
    </xf>
    <xf numFmtId="0" fontId="47" fillId="0" borderId="37" xfId="0" applyFont="1" applyBorder="1" applyAlignment="1">
      <alignment horizontal="right"/>
    </xf>
    <xf numFmtId="0" fontId="47" fillId="0" borderId="32" xfId="0" applyFont="1" applyBorder="1" applyAlignment="1">
      <alignment horizontal="left"/>
    </xf>
    <xf numFmtId="0" fontId="46" fillId="6" borderId="2" xfId="18" applyFont="1" applyFill="1" applyBorder="1" applyAlignment="1">
      <alignment horizontal="center" vertical="center" wrapText="1"/>
    </xf>
    <xf numFmtId="0" fontId="5" fillId="0" borderId="0" xfId="10" applyFont="1"/>
    <xf numFmtId="0" fontId="5" fillId="0" borderId="0" xfId="15" applyFont="1"/>
    <xf numFmtId="0" fontId="25" fillId="0" borderId="2" xfId="4" applyFont="1" applyBorder="1" applyAlignment="1">
      <alignment horizontal="left" vertical="center" wrapText="1"/>
    </xf>
    <xf numFmtId="173" fontId="25" fillId="0" borderId="2" xfId="4" quotePrefix="1" applyNumberFormat="1" applyFont="1" applyBorder="1" applyAlignment="1">
      <alignment horizontal="left" vertical="center" wrapText="1"/>
    </xf>
    <xf numFmtId="173" fontId="25" fillId="0" borderId="0" xfId="4" applyNumberFormat="1" applyFont="1"/>
    <xf numFmtId="0" fontId="25" fillId="0" borderId="0" xfId="4" applyFont="1" applyFill="1"/>
    <xf numFmtId="0" fontId="100" fillId="0" borderId="0" xfId="4" applyFont="1"/>
    <xf numFmtId="172" fontId="25" fillId="0" borderId="2" xfId="24" applyNumberFormat="1" applyFont="1" applyBorder="1" applyAlignment="1">
      <alignment horizontal="right" vertical="top" wrapText="1"/>
    </xf>
    <xf numFmtId="0" fontId="101" fillId="10" borderId="2" xfId="4" applyFont="1" applyFill="1" applyBorder="1" applyAlignment="1">
      <alignment vertical="top" wrapText="1"/>
    </xf>
    <xf numFmtId="172" fontId="25" fillId="0" borderId="2" xfId="24" applyNumberFormat="1" applyFont="1" applyBorder="1" applyAlignment="1">
      <alignment vertical="top" wrapText="1"/>
    </xf>
    <xf numFmtId="0" fontId="24" fillId="10" borderId="9" xfId="11" applyFont="1" applyFill="1" applyBorder="1" applyAlignment="1">
      <alignment horizontal="left"/>
    </xf>
    <xf numFmtId="0" fontId="62" fillId="4" borderId="0" xfId="16" applyFont="1" applyFill="1"/>
    <xf numFmtId="0" fontId="17" fillId="4" borderId="0" xfId="15" applyFill="1"/>
    <xf numFmtId="174" fontId="96" fillId="4" borderId="28" xfId="0" applyNumberFormat="1" applyFont="1" applyFill="1" applyBorder="1" applyAlignment="1" applyProtection="1">
      <alignment horizontal="left" vertical="center"/>
      <protection locked="0"/>
    </xf>
    <xf numFmtId="175" fontId="96" fillId="4" borderId="0" xfId="0" applyNumberFormat="1" applyFont="1" applyFill="1" applyBorder="1" applyAlignment="1" applyProtection="1">
      <alignment horizontal="right" vertical="center"/>
      <protection locked="0"/>
    </xf>
    <xf numFmtId="0" fontId="17" fillId="4" borderId="0" xfId="15" applyFill="1" applyBorder="1"/>
    <xf numFmtId="0" fontId="64" fillId="4" borderId="0" xfId="16" applyFont="1" applyFill="1"/>
    <xf numFmtId="0" fontId="62" fillId="4" borderId="0" xfId="15" applyFont="1" applyFill="1"/>
    <xf numFmtId="0" fontId="25" fillId="0" borderId="2" xfId="2" applyFont="1" applyBorder="1" applyAlignment="1" applyProtection="1">
      <alignment horizontal="left" wrapText="1"/>
    </xf>
    <xf numFmtId="0" fontId="71" fillId="0" borderId="0" xfId="18" applyFont="1" applyBorder="1" applyAlignment="1">
      <alignment vertical="center"/>
    </xf>
    <xf numFmtId="0" fontId="38" fillId="0" borderId="0" xfId="18" applyFont="1" applyBorder="1"/>
    <xf numFmtId="0" fontId="72" fillId="0" borderId="0" xfId="18" applyFont="1" applyBorder="1" applyAlignment="1">
      <alignment vertical="center"/>
    </xf>
    <xf numFmtId="0" fontId="72" fillId="0" borderId="0" xfId="18" applyFont="1" applyBorder="1" applyAlignment="1">
      <alignment horizontal="right" vertical="center"/>
    </xf>
    <xf numFmtId="0" fontId="72" fillId="0" borderId="0" xfId="18" applyFont="1" applyBorder="1"/>
    <xf numFmtId="0" fontId="71" fillId="0" borderId="13" xfId="18" applyFont="1" applyBorder="1" applyAlignment="1">
      <alignment vertical="center"/>
    </xf>
    <xf numFmtId="0" fontId="38" fillId="0" borderId="13" xfId="18" applyFont="1" applyBorder="1"/>
    <xf numFmtId="3" fontId="72" fillId="0" borderId="0" xfId="18" applyNumberFormat="1" applyFont="1" applyBorder="1" applyAlignment="1">
      <alignment horizontal="right" vertical="center"/>
    </xf>
    <xf numFmtId="0" fontId="72" fillId="0" borderId="1" xfId="18" applyFont="1" applyBorder="1" applyAlignment="1">
      <alignment vertical="center"/>
    </xf>
    <xf numFmtId="0" fontId="72" fillId="0" borderId="1" xfId="18" applyFont="1" applyBorder="1" applyAlignment="1">
      <alignment horizontal="right" vertical="center"/>
    </xf>
    <xf numFmtId="0" fontId="71" fillId="0" borderId="0" xfId="18" applyFont="1" applyAlignment="1">
      <alignment vertical="center"/>
    </xf>
    <xf numFmtId="0" fontId="38" fillId="0" borderId="0" xfId="18" applyFont="1"/>
    <xf numFmtId="0" fontId="72" fillId="0" borderId="0" xfId="18" applyFont="1" applyAlignment="1">
      <alignment vertical="center"/>
    </xf>
    <xf numFmtId="3" fontId="72" fillId="0" borderId="0" xfId="18" applyNumberFormat="1" applyFont="1" applyAlignment="1">
      <alignment horizontal="right" vertical="center"/>
    </xf>
    <xf numFmtId="0" fontId="72" fillId="0" borderId="0" xfId="18" applyFont="1" applyAlignment="1">
      <alignment horizontal="right" vertical="center"/>
    </xf>
    <xf numFmtId="17" fontId="72" fillId="0" borderId="0" xfId="18" applyNumberFormat="1" applyFont="1" applyAlignment="1">
      <alignment horizontal="right" vertical="center"/>
    </xf>
    <xf numFmtId="3" fontId="72" fillId="0" borderId="1" xfId="18" applyNumberFormat="1" applyFont="1" applyBorder="1" applyAlignment="1">
      <alignment horizontal="right" vertical="center"/>
    </xf>
    <xf numFmtId="0" fontId="104" fillId="0" borderId="2" xfId="2" applyFont="1" applyBorder="1" applyAlignment="1">
      <alignment horizontal="left" vertical="center" wrapText="1"/>
    </xf>
    <xf numFmtId="3" fontId="104" fillId="0" borderId="2" xfId="2" applyNumberFormat="1" applyFont="1" applyBorder="1" applyAlignment="1">
      <alignment horizontal="left" vertical="center" wrapText="1"/>
    </xf>
    <xf numFmtId="3" fontId="104" fillId="0" borderId="2" xfId="2" applyNumberFormat="1" applyFont="1" applyBorder="1" applyAlignment="1">
      <alignment horizontal="right" vertical="center" wrapText="1"/>
    </xf>
    <xf numFmtId="3" fontId="54" fillId="0" borderId="2" xfId="2" applyNumberFormat="1" applyFont="1" applyBorder="1" applyAlignment="1">
      <alignment horizontal="right" vertical="center" wrapText="1"/>
    </xf>
    <xf numFmtId="3" fontId="54" fillId="0" borderId="49" xfId="2" applyNumberFormat="1" applyFont="1" applyBorder="1" applyAlignment="1">
      <alignment horizontal="right" vertical="center" wrapText="1"/>
    </xf>
    <xf numFmtId="3" fontId="28" fillId="0" borderId="2" xfId="2" applyNumberFormat="1" applyFont="1" applyBorder="1" applyAlignment="1">
      <alignment horizontal="right" wrapText="1"/>
    </xf>
    <xf numFmtId="0" fontId="28" fillId="0" borderId="2" xfId="2" applyFont="1" applyBorder="1" applyAlignment="1">
      <alignment wrapText="1"/>
    </xf>
    <xf numFmtId="170" fontId="0" fillId="0" borderId="6" xfId="11" applyNumberFormat="1" applyFont="1" applyBorder="1" applyAlignment="1" applyProtection="1">
      <alignment horizontal="left"/>
      <protection locked="0"/>
    </xf>
    <xf numFmtId="170" fontId="0" fillId="0" borderId="2" xfId="11" applyNumberFormat="1" applyFont="1" applyBorder="1" applyAlignment="1" applyProtection="1">
      <alignment horizontal="left"/>
      <protection locked="0"/>
    </xf>
    <xf numFmtId="170" fontId="0" fillId="0" borderId="3" xfId="11" applyNumberFormat="1" applyFont="1" applyBorder="1" applyAlignment="1" applyProtection="1">
      <alignment horizontal="left"/>
      <protection locked="0"/>
    </xf>
    <xf numFmtId="0" fontId="100" fillId="0" borderId="2" xfId="4" applyFont="1" applyBorder="1" applyAlignment="1">
      <alignment vertical="top" wrapText="1"/>
    </xf>
    <xf numFmtId="0" fontId="25" fillId="0" borderId="2" xfId="4" applyFont="1" applyBorder="1" applyAlignment="1">
      <alignment vertical="top" wrapText="1"/>
    </xf>
    <xf numFmtId="0" fontId="102" fillId="0" borderId="0" xfId="4" applyFont="1" applyFill="1"/>
    <xf numFmtId="0" fontId="100" fillId="0" borderId="0" xfId="4" applyFont="1" applyFill="1"/>
    <xf numFmtId="0" fontId="105" fillId="4" borderId="0" xfId="26" applyFill="1" applyBorder="1" applyAlignment="1">
      <alignment horizontal="center" vertical="center" wrapText="1"/>
    </xf>
    <xf numFmtId="0" fontId="38" fillId="0" borderId="0" xfId="0" applyFont="1" applyFill="1" applyBorder="1" applyAlignment="1">
      <alignment horizontal="left" vertical="center" wrapText="1"/>
    </xf>
    <xf numFmtId="0" fontId="86" fillId="12" borderId="21" xfId="0" applyFont="1" applyFill="1" applyBorder="1" applyAlignment="1">
      <alignment horizontal="left" vertical="center" wrapText="1"/>
    </xf>
    <xf numFmtId="3" fontId="85" fillId="12" borderId="21" xfId="0" applyNumberFormat="1" applyFont="1" applyFill="1" applyBorder="1" applyAlignment="1">
      <alignment horizontal="right" vertical="center"/>
    </xf>
    <xf numFmtId="0" fontId="51" fillId="0" borderId="0" xfId="0" applyFont="1" applyFill="1" applyBorder="1" applyAlignment="1">
      <alignment horizontal="left" vertical="center" wrapText="1"/>
    </xf>
    <xf numFmtId="0" fontId="4" fillId="0" borderId="0" xfId="16" applyFont="1"/>
    <xf numFmtId="10" fontId="14" fillId="0" borderId="0" xfId="27" applyNumberFormat="1" applyFont="1"/>
    <xf numFmtId="10" fontId="15" fillId="0" borderId="0" xfId="27" applyNumberFormat="1" applyFont="1"/>
    <xf numFmtId="9" fontId="14" fillId="0" borderId="0" xfId="27" applyFont="1"/>
    <xf numFmtId="10" fontId="47" fillId="0" borderId="19" xfId="27" applyNumberFormat="1" applyFont="1" applyBorder="1" applyAlignment="1">
      <alignment horizontal="center"/>
    </xf>
    <xf numFmtId="0" fontId="86" fillId="12" borderId="24" xfId="0" applyFont="1" applyFill="1" applyBorder="1" applyAlignment="1">
      <alignment horizontal="center" vertical="center"/>
    </xf>
    <xf numFmtId="0" fontId="63" fillId="0" borderId="0" xfId="10" applyFont="1" applyAlignment="1"/>
    <xf numFmtId="0" fontId="57" fillId="0" borderId="2" xfId="0" applyFont="1" applyBorder="1" applyAlignment="1">
      <alignment vertical="center" wrapText="1"/>
    </xf>
    <xf numFmtId="0" fontId="24" fillId="10" borderId="2" xfId="4" applyFont="1" applyFill="1" applyBorder="1" applyAlignment="1">
      <alignment horizontal="left" vertical="top"/>
    </xf>
    <xf numFmtId="0" fontId="24" fillId="10" borderId="2" xfId="4" applyFont="1" applyFill="1" applyBorder="1" applyAlignment="1">
      <alignment horizontal="left" vertical="center" wrapText="1"/>
    </xf>
    <xf numFmtId="173" fontId="25" fillId="0" borderId="2" xfId="4" quotePrefix="1" applyNumberFormat="1" applyFont="1" applyBorder="1" applyAlignment="1">
      <alignment horizontal="center" vertical="center" wrapText="1"/>
    </xf>
    <xf numFmtId="0" fontId="57" fillId="0" borderId="2" xfId="0" applyFont="1" applyBorder="1" applyAlignment="1">
      <alignment horizontal="center" vertical="center" wrapText="1"/>
    </xf>
    <xf numFmtId="0" fontId="25" fillId="0" borderId="2" xfId="0" applyFont="1" applyBorder="1" applyAlignment="1">
      <alignment vertical="center"/>
    </xf>
    <xf numFmtId="0" fontId="25" fillId="0" borderId="2" xfId="0" applyFont="1" applyBorder="1" applyAlignment="1">
      <alignment horizontal="left" vertical="center" wrapText="1"/>
    </xf>
    <xf numFmtId="0" fontId="58" fillId="10" borderId="2" xfId="0" applyFont="1" applyFill="1" applyBorder="1" applyAlignment="1">
      <alignment vertical="center" wrapText="1"/>
    </xf>
    <xf numFmtId="0" fontId="58" fillId="10" borderId="2" xfId="0" applyFont="1" applyFill="1" applyBorder="1" applyAlignment="1">
      <alignment horizontal="center" vertical="center" wrapText="1"/>
    </xf>
    <xf numFmtId="0" fontId="99" fillId="4" borderId="0" xfId="0" applyFont="1" applyFill="1" applyBorder="1" applyAlignment="1">
      <alignment horizontal="left" vertical="center" wrapText="1"/>
    </xf>
    <xf numFmtId="0" fontId="107" fillId="4" borderId="0" xfId="0" applyFont="1" applyFill="1" applyBorder="1" applyAlignment="1">
      <alignment horizontal="center" vertical="center" wrapText="1"/>
    </xf>
    <xf numFmtId="0" fontId="24" fillId="10" borderId="2" xfId="2" applyFont="1" applyFill="1" applyBorder="1" applyAlignment="1">
      <alignment horizontal="center"/>
    </xf>
    <xf numFmtId="0" fontId="25" fillId="0" borderId="4" xfId="11" applyFont="1" applyBorder="1" applyAlignment="1" applyProtection="1">
      <alignment vertical="center"/>
      <protection locked="0"/>
    </xf>
    <xf numFmtId="0" fontId="25" fillId="0" borderId="7" xfId="11" applyFont="1" applyBorder="1" applyAlignment="1" applyProtection="1">
      <alignment vertical="center"/>
      <protection locked="0"/>
    </xf>
    <xf numFmtId="4" fontId="25" fillId="0" borderId="4" xfId="11" quotePrefix="1" applyNumberFormat="1" applyFont="1" applyBorder="1" applyAlignment="1" applyProtection="1">
      <alignment horizontal="left" vertical="center"/>
      <protection locked="0"/>
    </xf>
    <xf numFmtId="0" fontId="24" fillId="10" borderId="4" xfId="4" applyFont="1" applyFill="1" applyBorder="1" applyAlignment="1">
      <alignment horizontal="left" vertical="center" wrapText="1"/>
    </xf>
    <xf numFmtId="0" fontId="44" fillId="5" borderId="2" xfId="5" applyFont="1" applyFill="1" applyBorder="1" applyAlignment="1">
      <alignment horizontal="right"/>
    </xf>
    <xf numFmtId="0" fontId="22" fillId="0" borderId="2" xfId="5" applyBorder="1" applyAlignment="1">
      <alignment horizontal="left"/>
    </xf>
    <xf numFmtId="0" fontId="22" fillId="0" borderId="2" xfId="5" applyBorder="1" applyAlignment="1">
      <alignment horizontal="right"/>
    </xf>
    <xf numFmtId="0" fontId="44" fillId="0" borderId="2" xfId="5" applyFont="1" applyBorder="1" applyAlignment="1">
      <alignment horizontal="right"/>
    </xf>
    <xf numFmtId="0" fontId="44" fillId="0" borderId="2" xfId="5" applyFont="1" applyBorder="1" applyAlignment="1">
      <alignment horizontal="left"/>
    </xf>
    <xf numFmtId="0" fontId="68" fillId="10" borderId="2" xfId="5" applyFont="1" applyFill="1" applyBorder="1" applyAlignment="1">
      <alignment horizontal="left"/>
    </xf>
    <xf numFmtId="0" fontId="25" fillId="0" borderId="0" xfId="6" applyFont="1" applyBorder="1"/>
    <xf numFmtId="171" fontId="25" fillId="0" borderId="7" xfId="6" applyNumberFormat="1" applyFont="1" applyFill="1" applyBorder="1" applyAlignment="1" applyProtection="1">
      <alignment horizontal="left"/>
      <protection locked="0"/>
    </xf>
    <xf numFmtId="171" fontId="25" fillId="0" borderId="11" xfId="6" applyNumberFormat="1" applyFont="1" applyFill="1" applyBorder="1" applyAlignment="1" applyProtection="1">
      <alignment horizontal="left"/>
      <protection locked="0"/>
    </xf>
    <xf numFmtId="171" fontId="25" fillId="0" borderId="12" xfId="6" applyNumberFormat="1" applyFont="1" applyFill="1" applyBorder="1" applyAlignment="1" applyProtection="1">
      <alignment horizontal="left"/>
      <protection locked="0"/>
    </xf>
    <xf numFmtId="0" fontId="22" fillId="0" borderId="0" xfId="5" applyBorder="1" applyAlignment="1"/>
    <xf numFmtId="0" fontId="44" fillId="0" borderId="2" xfId="5" applyFont="1" applyFill="1" applyBorder="1" applyAlignment="1"/>
    <xf numFmtId="0" fontId="22" fillId="0" borderId="2" xfId="5" applyBorder="1" applyAlignment="1"/>
    <xf numFmtId="0" fontId="68" fillId="10" borderId="3" xfId="5" applyFont="1" applyFill="1" applyBorder="1" applyAlignment="1">
      <alignment horizontal="left"/>
    </xf>
    <xf numFmtId="0" fontId="24" fillId="10" borderId="2" xfId="2" applyFont="1" applyFill="1" applyBorder="1" applyAlignment="1" applyProtection="1">
      <alignment horizontal="left" vertical="center"/>
    </xf>
    <xf numFmtId="0" fontId="24" fillId="10" borderId="2" xfId="2" applyFont="1" applyFill="1" applyBorder="1" applyAlignment="1">
      <alignment horizontal="left" vertical="center" wrapText="1"/>
    </xf>
    <xf numFmtId="0" fontId="71" fillId="8" borderId="0" xfId="18" applyFont="1" applyFill="1" applyAlignment="1">
      <alignment horizontal="center" vertical="center"/>
    </xf>
    <xf numFmtId="0" fontId="46" fillId="6" borderId="2" xfId="18" applyFont="1" applyFill="1" applyBorder="1" applyAlignment="1">
      <alignment horizontal="center" vertical="center" wrapText="1"/>
    </xf>
    <xf numFmtId="172" fontId="25" fillId="0" borderId="2" xfId="24" applyNumberFormat="1" applyFont="1" applyBorder="1" applyAlignment="1" applyProtection="1">
      <protection locked="0"/>
    </xf>
    <xf numFmtId="178" fontId="25" fillId="0" borderId="0" xfId="0" applyNumberFormat="1" applyFont="1" applyAlignment="1">
      <alignment horizontal="center" vertical="center" wrapText="1"/>
    </xf>
    <xf numFmtId="0" fontId="108" fillId="11" borderId="72" xfId="0" applyFont="1" applyFill="1" applyBorder="1" applyAlignment="1">
      <alignment horizontal="center" vertical="center"/>
    </xf>
    <xf numFmtId="178" fontId="108" fillId="11" borderId="72" xfId="0" applyNumberFormat="1" applyFont="1" applyFill="1" applyBorder="1" applyAlignment="1">
      <alignment horizontal="center" vertical="center"/>
    </xf>
    <xf numFmtId="0" fontId="108" fillId="11" borderId="72" xfId="0" applyFont="1" applyFill="1" applyBorder="1" applyAlignment="1">
      <alignment horizontal="center" vertical="center" wrapText="1"/>
    </xf>
    <xf numFmtId="0" fontId="108" fillId="11" borderId="73" xfId="0" applyFont="1" applyFill="1" applyBorder="1" applyAlignment="1">
      <alignment horizontal="center" vertical="center" wrapText="1"/>
    </xf>
    <xf numFmtId="0" fontId="109" fillId="12" borderId="72" xfId="0" applyFont="1" applyFill="1" applyBorder="1" applyAlignment="1">
      <alignment horizontal="center" vertical="center"/>
    </xf>
    <xf numFmtId="0" fontId="109" fillId="12" borderId="72" xfId="0" applyFont="1" applyFill="1" applyBorder="1" applyAlignment="1">
      <alignment horizontal="left" vertical="center"/>
    </xf>
    <xf numFmtId="178" fontId="109" fillId="12" borderId="72" xfId="0" applyNumberFormat="1" applyFont="1" applyFill="1" applyBorder="1" applyAlignment="1">
      <alignment horizontal="center" vertical="center"/>
    </xf>
    <xf numFmtId="4" fontId="109" fillId="12" borderId="72" xfId="0" applyNumberFormat="1" applyFont="1" applyFill="1" applyBorder="1" applyAlignment="1">
      <alignment horizontal="right" vertical="center"/>
    </xf>
    <xf numFmtId="4" fontId="0" fillId="0" borderId="0" xfId="0" applyNumberFormat="1"/>
    <xf numFmtId="0" fontId="72" fillId="0" borderId="72" xfId="0" applyFont="1" applyFill="1" applyBorder="1" applyAlignment="1">
      <alignment horizontal="center" vertical="center"/>
    </xf>
    <xf numFmtId="0" fontId="72" fillId="0" borderId="72" xfId="0" applyFont="1" applyFill="1" applyBorder="1" applyAlignment="1">
      <alignment horizontal="left" vertical="center"/>
    </xf>
    <xf numFmtId="178" fontId="72" fillId="0" borderId="72" xfId="0" applyNumberFormat="1" applyFont="1" applyFill="1" applyBorder="1" applyAlignment="1">
      <alignment horizontal="center" vertical="center"/>
    </xf>
    <xf numFmtId="4" fontId="72" fillId="0" borderId="72" xfId="0" applyNumberFormat="1" applyFont="1" applyFill="1" applyBorder="1" applyAlignment="1">
      <alignment horizontal="right" vertical="center"/>
    </xf>
    <xf numFmtId="4" fontId="44" fillId="0" borderId="0" xfId="0" applyNumberFormat="1" applyFont="1" applyFill="1"/>
    <xf numFmtId="0" fontId="72" fillId="12" borderId="72" xfId="0" applyFont="1" applyFill="1" applyBorder="1" applyAlignment="1">
      <alignment horizontal="center" vertical="center"/>
    </xf>
    <xf numFmtId="0" fontId="72" fillId="12" borderId="72" xfId="0" applyFont="1" applyFill="1" applyBorder="1" applyAlignment="1">
      <alignment horizontal="left" vertical="center"/>
    </xf>
    <xf numFmtId="178" fontId="72" fillId="12" borderId="72" xfId="0" applyNumberFormat="1" applyFont="1" applyFill="1" applyBorder="1" applyAlignment="1">
      <alignment horizontal="center" vertical="center"/>
    </xf>
    <xf numFmtId="4" fontId="72" fillId="12" borderId="72" xfId="0" applyNumberFormat="1" applyFont="1" applyFill="1" applyBorder="1" applyAlignment="1">
      <alignment horizontal="right" vertical="center"/>
    </xf>
    <xf numFmtId="4" fontId="44" fillId="0" borderId="0" xfId="0" applyNumberFormat="1" applyFont="1"/>
    <xf numFmtId="0" fontId="108" fillId="11" borderId="73" xfId="0" applyFont="1" applyFill="1" applyBorder="1" applyAlignment="1">
      <alignment horizontal="center" vertical="center"/>
    </xf>
    <xf numFmtId="172" fontId="25" fillId="0" borderId="2" xfId="24" applyNumberFormat="1" applyFont="1" applyFill="1" applyBorder="1" applyAlignment="1"/>
    <xf numFmtId="172" fontId="24" fillId="3" borderId="2" xfId="24" applyNumberFormat="1" applyFont="1" applyFill="1" applyBorder="1" applyAlignment="1"/>
    <xf numFmtId="172" fontId="24" fillId="9" borderId="2" xfId="24" applyNumberFormat="1" applyFont="1" applyFill="1" applyBorder="1" applyAlignment="1"/>
    <xf numFmtId="0" fontId="3" fillId="0" borderId="2" xfId="5" applyFont="1" applyBorder="1" applyAlignment="1">
      <alignment horizontal="left" wrapText="1"/>
    </xf>
    <xf numFmtId="0" fontId="3" fillId="0" borderId="2" xfId="5" applyFont="1" applyBorder="1" applyAlignment="1">
      <alignment horizontal="right"/>
    </xf>
    <xf numFmtId="0" fontId="3" fillId="0" borderId="2" xfId="5" applyFont="1" applyBorder="1" applyAlignment="1">
      <alignment horizontal="left"/>
    </xf>
    <xf numFmtId="0" fontId="3" fillId="0" borderId="2" xfId="5" applyFont="1" applyFill="1" applyBorder="1" applyAlignment="1">
      <alignment horizontal="right"/>
    </xf>
    <xf numFmtId="0" fontId="22" fillId="0" borderId="4" xfId="5" applyBorder="1" applyAlignment="1"/>
    <xf numFmtId="0" fontId="22" fillId="0" borderId="4" xfId="5" applyBorder="1"/>
    <xf numFmtId="0" fontId="3" fillId="0" borderId="4" xfId="5" applyFont="1" applyBorder="1" applyAlignment="1">
      <alignment horizontal="right"/>
    </xf>
    <xf numFmtId="0" fontId="22" fillId="0" borderId="6" xfId="5" applyBorder="1" applyAlignment="1"/>
    <xf numFmtId="0" fontId="22" fillId="0" borderId="6" xfId="5" applyBorder="1"/>
    <xf numFmtId="0" fontId="3" fillId="0" borderId="6" xfId="5" applyFont="1" applyBorder="1" applyAlignment="1">
      <alignment horizontal="right"/>
    </xf>
    <xf numFmtId="0" fontId="44" fillId="0" borderId="4" xfId="5" applyFont="1" applyFill="1" applyBorder="1" applyAlignment="1">
      <alignment horizontal="right"/>
    </xf>
    <xf numFmtId="0" fontId="44" fillId="0" borderId="6" xfId="5" applyFont="1" applyFill="1" applyBorder="1" applyAlignment="1">
      <alignment horizontal="right"/>
    </xf>
    <xf numFmtId="0" fontId="3" fillId="0" borderId="2" xfId="5" applyFont="1" applyBorder="1"/>
    <xf numFmtId="0" fontId="3" fillId="0" borderId="2" xfId="5" applyFont="1" applyBorder="1" applyAlignment="1"/>
    <xf numFmtId="0" fontId="3" fillId="0" borderId="6" xfId="5" applyFont="1" applyBorder="1" applyAlignment="1">
      <alignment horizontal="left"/>
    </xf>
    <xf numFmtId="0" fontId="22" fillId="0" borderId="6" xfId="5" applyBorder="1" applyAlignment="1">
      <alignment horizontal="left"/>
    </xf>
    <xf numFmtId="0" fontId="3" fillId="0" borderId="6" xfId="5" applyFont="1" applyFill="1" applyBorder="1" applyAlignment="1">
      <alignment horizontal="right"/>
    </xf>
    <xf numFmtId="0" fontId="25" fillId="0" borderId="0" xfId="2" applyFont="1" applyFill="1" applyBorder="1" applyAlignment="1" applyProtection="1">
      <alignment horizontal="right"/>
    </xf>
    <xf numFmtId="0" fontId="57" fillId="0" borderId="2" xfId="2" applyFont="1" applyBorder="1" applyAlignment="1">
      <alignment horizontal="left"/>
    </xf>
    <xf numFmtId="0" fontId="57" fillId="0" borderId="2" xfId="2" applyFont="1" applyBorder="1" applyAlignment="1">
      <alignment horizontal="left" vertical="center"/>
    </xf>
    <xf numFmtId="2" fontId="57" fillId="0" borderId="2" xfId="2" applyNumberFormat="1" applyFont="1" applyBorder="1" applyAlignment="1">
      <alignment horizontal="right" vertical="center"/>
    </xf>
    <xf numFmtId="3" fontId="57" fillId="0" borderId="2" xfId="2" applyNumberFormat="1" applyFont="1" applyBorder="1" applyAlignment="1">
      <alignment horizontal="right" vertical="center"/>
    </xf>
    <xf numFmtId="0" fontId="57" fillId="0" borderId="2" xfId="2" applyNumberFormat="1" applyFont="1" applyBorder="1" applyAlignment="1">
      <alignment horizontal="right" vertical="center"/>
    </xf>
    <xf numFmtId="0" fontId="57" fillId="0" borderId="2" xfId="2" applyFont="1" applyBorder="1" applyAlignment="1">
      <alignment horizontal="right" vertical="center"/>
    </xf>
    <xf numFmtId="0" fontId="57" fillId="0" borderId="2" xfId="2" applyFont="1" applyFill="1" applyBorder="1" applyAlignment="1" applyProtection="1">
      <alignment horizontal="left"/>
    </xf>
    <xf numFmtId="172" fontId="57" fillId="0" borderId="2" xfId="24" applyNumberFormat="1" applyFont="1" applyFill="1" applyBorder="1" applyAlignment="1" applyProtection="1">
      <alignment horizontal="center"/>
    </xf>
    <xf numFmtId="164" fontId="57" fillId="0" borderId="2" xfId="24" applyFont="1" applyFill="1" applyBorder="1" applyAlignment="1" applyProtection="1">
      <alignment horizontal="center"/>
    </xf>
    <xf numFmtId="0" fontId="57" fillId="0" borderId="2" xfId="2" applyFont="1" applyFill="1" applyBorder="1" applyAlignment="1" applyProtection="1">
      <alignment horizontal="right"/>
    </xf>
    <xf numFmtId="164" fontId="57" fillId="0" borderId="2" xfId="24" applyFont="1" applyFill="1" applyBorder="1" applyAlignment="1" applyProtection="1">
      <alignment horizontal="center"/>
      <protection locked="0"/>
    </xf>
    <xf numFmtId="0" fontId="62" fillId="0" borderId="0" xfId="28" applyFont="1"/>
    <xf numFmtId="0" fontId="3" fillId="0" borderId="0" xfId="28"/>
    <xf numFmtId="0" fontId="3" fillId="0" borderId="0" xfId="28" applyBorder="1"/>
    <xf numFmtId="0" fontId="3" fillId="0" borderId="0" xfId="29" applyBorder="1" applyAlignment="1"/>
    <xf numFmtId="0" fontId="3" fillId="0" borderId="0" xfId="29" applyBorder="1"/>
    <xf numFmtId="0" fontId="3" fillId="0" borderId="0" xfId="29"/>
    <xf numFmtId="0" fontId="63" fillId="0" borderId="0" xfId="28" applyFont="1"/>
    <xf numFmtId="0" fontId="44" fillId="0" borderId="0" xfId="29" applyFont="1" applyBorder="1" applyAlignment="1"/>
    <xf numFmtId="0" fontId="44" fillId="0" borderId="13" xfId="29" applyFont="1" applyBorder="1" applyAlignment="1"/>
    <xf numFmtId="0" fontId="44" fillId="0" borderId="1" xfId="29" applyFont="1" applyBorder="1" applyAlignment="1"/>
    <xf numFmtId="0" fontId="3" fillId="0" borderId="0" xfId="29" applyBorder="1" applyAlignment="1">
      <alignment horizontal="center"/>
    </xf>
    <xf numFmtId="3" fontId="24" fillId="0" borderId="74" xfId="0" applyNumberFormat="1" applyFont="1" applyBorder="1"/>
    <xf numFmtId="3" fontId="24" fillId="0" borderId="0" xfId="0" applyNumberFormat="1" applyFont="1"/>
    <xf numFmtId="3" fontId="24" fillId="0" borderId="75" xfId="0" applyNumberFormat="1" applyFont="1" applyBorder="1"/>
    <xf numFmtId="179" fontId="87" fillId="11" borderId="21" xfId="9" applyNumberFormat="1" applyFont="1" applyFill="1" applyBorder="1" applyAlignment="1">
      <alignment horizontal="right" vertical="center"/>
    </xf>
    <xf numFmtId="3" fontId="47" fillId="0" borderId="0" xfId="0" applyNumberFormat="1" applyFont="1" applyBorder="1" applyAlignment="1"/>
    <xf numFmtId="164" fontId="86" fillId="12" borderId="21" xfId="9" applyFont="1" applyFill="1" applyBorder="1" applyAlignment="1">
      <alignment horizontal="right" vertical="center"/>
    </xf>
    <xf numFmtId="164" fontId="87" fillId="11" borderId="21" xfId="9" applyFont="1" applyFill="1" applyBorder="1" applyAlignment="1">
      <alignment horizontal="right" vertical="center"/>
    </xf>
    <xf numFmtId="0" fontId="46" fillId="6" borderId="2" xfId="18" applyFont="1" applyFill="1" applyBorder="1" applyAlignment="1">
      <alignment horizontal="center" vertical="center" wrapText="1"/>
    </xf>
    <xf numFmtId="3" fontId="47" fillId="0" borderId="2" xfId="18" applyNumberFormat="1" applyFont="1" applyFill="1" applyBorder="1" applyAlignment="1">
      <alignment horizontal="center"/>
    </xf>
    <xf numFmtId="0" fontId="2" fillId="0" borderId="2" xfId="20" applyFont="1" applyFill="1" applyBorder="1" applyAlignment="1">
      <alignment horizontal="center"/>
    </xf>
    <xf numFmtId="0" fontId="101" fillId="0" borderId="2" xfId="4" applyFont="1" applyFill="1" applyBorder="1" applyAlignment="1">
      <alignment vertical="top" wrapText="1"/>
    </xf>
    <xf numFmtId="172" fontId="25" fillId="0" borderId="2" xfId="24" applyNumberFormat="1" applyFont="1" applyFill="1" applyBorder="1" applyAlignment="1">
      <alignment vertical="top" wrapText="1"/>
    </xf>
    <xf numFmtId="172" fontId="25" fillId="0" borderId="2" xfId="24" applyNumberFormat="1" applyFont="1" applyFill="1" applyBorder="1" applyAlignment="1">
      <alignment horizontal="right" vertical="top" wrapText="1"/>
    </xf>
    <xf numFmtId="3" fontId="25" fillId="0" borderId="2" xfId="4" applyNumberFormat="1" applyFont="1" applyFill="1" applyBorder="1" applyAlignment="1">
      <alignment vertical="top" wrapText="1"/>
    </xf>
    <xf numFmtId="0" fontId="103" fillId="0" borderId="0" xfId="4" applyFont="1" applyFill="1"/>
    <xf numFmtId="173" fontId="25" fillId="0" borderId="2" xfId="4" quotePrefix="1" applyNumberFormat="1" applyBorder="1" applyAlignment="1">
      <alignment horizontal="center"/>
    </xf>
    <xf numFmtId="0" fontId="111" fillId="18" borderId="65" xfId="0" applyFont="1" applyFill="1" applyBorder="1" applyAlignment="1">
      <alignment horizontal="center" vertical="center" wrapText="1"/>
    </xf>
    <xf numFmtId="0" fontId="0" fillId="19" borderId="66" xfId="0" applyFill="1" applyBorder="1" applyAlignment="1">
      <alignment horizontal="left" vertical="center" wrapText="1" indent="1"/>
    </xf>
    <xf numFmtId="0" fontId="0" fillId="19" borderId="66" xfId="0" applyFill="1" applyBorder="1" applyAlignment="1">
      <alignment horizontal="right" vertical="center" wrapText="1"/>
    </xf>
    <xf numFmtId="0" fontId="111" fillId="18" borderId="66" xfId="0" applyFont="1" applyFill="1" applyBorder="1" applyAlignment="1">
      <alignment horizontal="left" vertical="center" wrapText="1" indent="1"/>
    </xf>
    <xf numFmtId="176" fontId="111" fillId="18" borderId="66" xfId="0" applyNumberFormat="1" applyFont="1" applyFill="1" applyBorder="1" applyAlignment="1">
      <alignment horizontal="right" vertical="center" wrapText="1"/>
    </xf>
    <xf numFmtId="0" fontId="111" fillId="18" borderId="66" xfId="0" applyFont="1" applyFill="1" applyBorder="1" applyAlignment="1">
      <alignment horizontal="right" vertical="center" wrapText="1"/>
    </xf>
    <xf numFmtId="0" fontId="111" fillId="19" borderId="66" xfId="0" applyFont="1" applyFill="1" applyBorder="1" applyAlignment="1">
      <alignment horizontal="left" vertical="center" wrapText="1" indent="2"/>
    </xf>
    <xf numFmtId="176" fontId="111" fillId="19" borderId="66" xfId="0" applyNumberFormat="1" applyFont="1" applyFill="1" applyBorder="1" applyAlignment="1">
      <alignment horizontal="right" vertical="center" wrapText="1"/>
    </xf>
    <xf numFmtId="0" fontId="111" fillId="19" borderId="66" xfId="0" applyFont="1" applyFill="1" applyBorder="1" applyAlignment="1">
      <alignment horizontal="right" vertical="center" wrapText="1"/>
    </xf>
    <xf numFmtId="0" fontId="112" fillId="19" borderId="66" xfId="0" applyFont="1" applyFill="1" applyBorder="1" applyAlignment="1">
      <alignment horizontal="left" vertical="center" wrapText="1" indent="3"/>
    </xf>
    <xf numFmtId="176" fontId="112" fillId="19" borderId="66" xfId="0" applyNumberFormat="1" applyFont="1" applyFill="1" applyBorder="1" applyAlignment="1">
      <alignment horizontal="right" vertical="center" wrapText="1"/>
    </xf>
    <xf numFmtId="0" fontId="0" fillId="19" borderId="66" xfId="0" applyFill="1" applyBorder="1" applyAlignment="1">
      <alignment horizontal="left" vertical="center" wrapText="1" indent="2"/>
    </xf>
    <xf numFmtId="0" fontId="111" fillId="19" borderId="66" xfId="0" applyFont="1" applyFill="1" applyBorder="1" applyAlignment="1">
      <alignment horizontal="left" vertical="center" wrapText="1" indent="3"/>
    </xf>
    <xf numFmtId="177" fontId="112" fillId="19" borderId="66" xfId="0" applyNumberFormat="1" applyFont="1" applyFill="1" applyBorder="1" applyAlignment="1">
      <alignment horizontal="right" vertical="center" wrapText="1"/>
    </xf>
    <xf numFmtId="0" fontId="0" fillId="19" borderId="66" xfId="0" applyFill="1" applyBorder="1" applyAlignment="1">
      <alignment horizontal="left" vertical="center" wrapText="1" indent="3"/>
    </xf>
    <xf numFmtId="177" fontId="111" fillId="19" borderId="66" xfId="0" applyNumberFormat="1" applyFont="1" applyFill="1" applyBorder="1" applyAlignment="1">
      <alignment horizontal="right" vertical="center" wrapText="1"/>
    </xf>
    <xf numFmtId="0" fontId="112" fillId="19" borderId="66" xfId="0" applyFont="1" applyFill="1" applyBorder="1" applyAlignment="1">
      <alignment horizontal="right" vertical="center" wrapText="1"/>
    </xf>
    <xf numFmtId="0" fontId="0" fillId="19" borderId="66" xfId="0" applyFill="1" applyBorder="1" applyAlignment="1">
      <alignment horizontal="left" vertical="center" wrapText="1"/>
    </xf>
    <xf numFmtId="0" fontId="0" fillId="19" borderId="66" xfId="0" applyFill="1" applyBorder="1" applyAlignment="1">
      <alignment horizontal="center" vertical="center" wrapText="1"/>
    </xf>
    <xf numFmtId="176" fontId="111" fillId="18" borderId="65" xfId="0" applyNumberFormat="1" applyFont="1" applyFill="1" applyBorder="1" applyAlignment="1">
      <alignment horizontal="right" vertical="center" wrapText="1"/>
    </xf>
    <xf numFmtId="0" fontId="111" fillId="18" borderId="65" xfId="0" applyFont="1" applyFill="1" applyBorder="1" applyAlignment="1">
      <alignment horizontal="right" vertical="center" wrapText="1"/>
    </xf>
    <xf numFmtId="0" fontId="113" fillId="18" borderId="65" xfId="0" applyFont="1" applyFill="1" applyBorder="1" applyAlignment="1">
      <alignment horizontal="center" vertical="center" wrapText="1"/>
    </xf>
    <xf numFmtId="0" fontId="0" fillId="19" borderId="66" xfId="0" applyFill="1" applyBorder="1" applyAlignment="1">
      <alignment horizontal="left" vertical="center" indent="1"/>
    </xf>
    <xf numFmtId="0" fontId="0" fillId="19" borderId="71" xfId="0" applyFill="1" applyBorder="1" applyAlignment="1">
      <alignment horizontal="right" vertical="center"/>
    </xf>
    <xf numFmtId="0" fontId="114" fillId="19" borderId="66" xfId="0" applyFont="1" applyFill="1" applyBorder="1" applyAlignment="1">
      <alignment horizontal="left" vertical="center" wrapText="1" indent="1"/>
    </xf>
    <xf numFmtId="176" fontId="114" fillId="19" borderId="71" xfId="0" applyNumberFormat="1" applyFont="1" applyFill="1" applyBorder="1" applyAlignment="1">
      <alignment vertical="center" wrapText="1"/>
    </xf>
    <xf numFmtId="0" fontId="0" fillId="19" borderId="66" xfId="0" applyFill="1" applyBorder="1" applyAlignment="1">
      <alignment horizontal="left" vertical="center" indent="2"/>
    </xf>
    <xf numFmtId="0" fontId="0" fillId="19" borderId="71" xfId="0" applyFill="1" applyBorder="1" applyAlignment="1">
      <alignment vertical="center"/>
    </xf>
    <xf numFmtId="0" fontId="114" fillId="19" borderId="66" xfId="0" applyFont="1" applyFill="1" applyBorder="1" applyAlignment="1">
      <alignment horizontal="left" vertical="center" wrapText="1" indent="3"/>
    </xf>
    <xf numFmtId="0" fontId="115" fillId="19" borderId="66" xfId="0" applyFont="1" applyFill="1" applyBorder="1" applyAlignment="1">
      <alignment horizontal="left" vertical="center" wrapText="1" indent="4"/>
    </xf>
    <xf numFmtId="176" fontId="115" fillId="19" borderId="71" xfId="0" applyNumberFormat="1" applyFont="1" applyFill="1" applyBorder="1" applyAlignment="1">
      <alignment vertical="center" wrapText="1"/>
    </xf>
    <xf numFmtId="0" fontId="116" fillId="19" borderId="66" xfId="0" applyFont="1" applyFill="1" applyBorder="1" applyAlignment="1">
      <alignment horizontal="left" vertical="center" wrapText="1" indent="5"/>
    </xf>
    <xf numFmtId="176" fontId="116" fillId="19" borderId="71" xfId="0" applyNumberFormat="1" applyFont="1" applyFill="1" applyBorder="1" applyAlignment="1">
      <alignment vertical="center" wrapText="1"/>
    </xf>
    <xf numFmtId="0" fontId="0" fillId="19" borderId="71" xfId="0" applyFill="1" applyBorder="1" applyAlignment="1">
      <alignment vertical="center" wrapText="1"/>
    </xf>
    <xf numFmtId="177" fontId="114" fillId="19" borderId="71" xfId="0" applyNumberFormat="1" applyFont="1" applyFill="1" applyBorder="1" applyAlignment="1">
      <alignment vertical="center" wrapText="1"/>
    </xf>
    <xf numFmtId="176" fontId="114" fillId="19" borderId="71" xfId="0" applyNumberFormat="1" applyFont="1" applyFill="1" applyBorder="1" applyAlignment="1">
      <alignment horizontal="right" vertical="center" wrapText="1"/>
    </xf>
    <xf numFmtId="0" fontId="115" fillId="19" borderId="66" xfId="0" applyFont="1" applyFill="1" applyBorder="1" applyAlignment="1">
      <alignment horizontal="left" vertical="center" wrapText="1" indent="2"/>
    </xf>
    <xf numFmtId="177" fontId="115" fillId="19" borderId="71" xfId="0" applyNumberFormat="1" applyFont="1" applyFill="1" applyBorder="1" applyAlignment="1">
      <alignment vertical="center" wrapText="1"/>
    </xf>
    <xf numFmtId="0" fontId="116" fillId="19" borderId="66" xfId="0" applyFont="1" applyFill="1" applyBorder="1" applyAlignment="1">
      <alignment horizontal="left" vertical="center" wrapText="1" indent="4"/>
    </xf>
    <xf numFmtId="0" fontId="114" fillId="18" borderId="66" xfId="0" applyFont="1" applyFill="1" applyBorder="1" applyAlignment="1">
      <alignment horizontal="left" vertical="center" wrapText="1" indent="1"/>
    </xf>
    <xf numFmtId="176" fontId="114" fillId="18" borderId="71" xfId="0" applyNumberFormat="1" applyFont="1" applyFill="1" applyBorder="1" applyAlignment="1">
      <alignment vertical="center" wrapText="1"/>
    </xf>
    <xf numFmtId="177" fontId="114" fillId="19" borderId="71" xfId="0" applyNumberFormat="1" applyFont="1" applyFill="1" applyBorder="1" applyAlignment="1">
      <alignment horizontal="right" vertical="center" wrapText="1"/>
    </xf>
    <xf numFmtId="176" fontId="115" fillId="19" borderId="71" xfId="0" applyNumberFormat="1" applyFont="1" applyFill="1" applyBorder="1" applyAlignment="1">
      <alignment horizontal="right" vertical="center" wrapText="1"/>
    </xf>
    <xf numFmtId="0" fontId="0" fillId="19" borderId="66" xfId="0" applyFill="1" applyBorder="1" applyAlignment="1">
      <alignment horizontal="left" vertical="center"/>
    </xf>
    <xf numFmtId="0" fontId="114" fillId="18" borderId="65" xfId="0" applyFont="1" applyFill="1" applyBorder="1" applyAlignment="1">
      <alignment horizontal="left" vertical="center" wrapText="1" indent="1"/>
    </xf>
    <xf numFmtId="176" fontId="114" fillId="18" borderId="65" xfId="0" applyNumberFormat="1" applyFont="1" applyFill="1" applyBorder="1" applyAlignment="1">
      <alignment vertical="center" wrapText="1"/>
    </xf>
    <xf numFmtId="0" fontId="114" fillId="18" borderId="65" xfId="0" applyFont="1" applyFill="1" applyBorder="1" applyAlignment="1">
      <alignment horizontal="center" vertical="center" wrapText="1"/>
    </xf>
    <xf numFmtId="0" fontId="114" fillId="19" borderId="65" xfId="0" applyFont="1" applyFill="1" applyBorder="1" applyAlignment="1">
      <alignment horizontal="left" vertical="center" wrapText="1" indent="1"/>
    </xf>
    <xf numFmtId="176" fontId="114" fillId="19" borderId="65" xfId="0" applyNumberFormat="1" applyFont="1" applyFill="1" applyBorder="1" applyAlignment="1">
      <alignment horizontal="right" vertical="center" wrapText="1"/>
    </xf>
    <xf numFmtId="0" fontId="115" fillId="19" borderId="66" xfId="0" applyFont="1" applyFill="1" applyBorder="1" applyAlignment="1">
      <alignment horizontal="left" vertical="center" wrapText="1" indent="1"/>
    </xf>
    <xf numFmtId="176" fontId="117" fillId="19" borderId="66" xfId="0" applyNumberFormat="1" applyFont="1" applyFill="1" applyBorder="1" applyAlignment="1">
      <alignment horizontal="right" vertical="center" wrapText="1"/>
    </xf>
    <xf numFmtId="176" fontId="115" fillId="19" borderId="66" xfId="0" applyNumberFormat="1" applyFont="1" applyFill="1" applyBorder="1" applyAlignment="1">
      <alignment horizontal="right" vertical="center" wrapText="1"/>
    </xf>
    <xf numFmtId="177" fontId="115" fillId="19" borderId="66" xfId="0" applyNumberFormat="1" applyFont="1" applyFill="1" applyBorder="1" applyAlignment="1">
      <alignment horizontal="right" vertical="center" wrapText="1"/>
    </xf>
    <xf numFmtId="176" fontId="114" fillId="18" borderId="65" xfId="0" applyNumberFormat="1" applyFont="1" applyFill="1" applyBorder="1" applyAlignment="1">
      <alignment horizontal="right" vertical="center" wrapText="1"/>
    </xf>
    <xf numFmtId="176" fontId="114" fillId="19" borderId="66" xfId="0" applyNumberFormat="1" applyFont="1" applyFill="1" applyBorder="1" applyAlignment="1">
      <alignment horizontal="right" vertical="center" wrapText="1"/>
    </xf>
    <xf numFmtId="177" fontId="114" fillId="19" borderId="66" xfId="0" applyNumberFormat="1" applyFont="1" applyFill="1" applyBorder="1" applyAlignment="1">
      <alignment horizontal="right" vertical="center" wrapText="1"/>
    </xf>
    <xf numFmtId="177" fontId="116" fillId="19" borderId="66" xfId="0" applyNumberFormat="1" applyFont="1" applyFill="1" applyBorder="1" applyAlignment="1">
      <alignment horizontal="right" vertical="center" wrapText="1"/>
    </xf>
    <xf numFmtId="176" fontId="116" fillId="19" borderId="66" xfId="0" applyNumberFormat="1" applyFont="1" applyFill="1" applyBorder="1" applyAlignment="1">
      <alignment horizontal="right" vertical="center" wrapText="1"/>
    </xf>
    <xf numFmtId="176" fontId="116" fillId="19" borderId="66" xfId="0" applyNumberFormat="1" applyFont="1" applyFill="1" applyBorder="1" applyAlignment="1">
      <alignment vertical="center" wrapText="1"/>
    </xf>
    <xf numFmtId="176" fontId="115" fillId="19" borderId="66" xfId="0" applyNumberFormat="1" applyFont="1" applyFill="1" applyBorder="1" applyAlignment="1">
      <alignment vertical="center" wrapText="1"/>
    </xf>
    <xf numFmtId="177" fontId="115" fillId="19" borderId="66" xfId="0" applyNumberFormat="1" applyFont="1" applyFill="1" applyBorder="1" applyAlignment="1">
      <alignment vertical="center" wrapText="1"/>
    </xf>
    <xf numFmtId="0" fontId="0" fillId="19" borderId="0" xfId="0" applyFill="1" applyAlignment="1">
      <alignment horizontal="right" vertical="center" wrapText="1"/>
    </xf>
    <xf numFmtId="0" fontId="111" fillId="19" borderId="65" xfId="0" applyFont="1" applyFill="1" applyBorder="1" applyAlignment="1">
      <alignment horizontal="left" vertical="center" wrapText="1" indent="1"/>
    </xf>
    <xf numFmtId="176" fontId="111" fillId="19" borderId="65" xfId="0" applyNumberFormat="1" applyFont="1" applyFill="1" applyBorder="1" applyAlignment="1">
      <alignment horizontal="right" vertical="center" wrapText="1"/>
    </xf>
    <xf numFmtId="0" fontId="112" fillId="19" borderId="76" xfId="0" applyFont="1" applyFill="1" applyBorder="1" applyAlignment="1">
      <alignment horizontal="left" vertical="center" wrapText="1" indent="1"/>
    </xf>
    <xf numFmtId="176" fontId="112" fillId="19" borderId="77" xfId="0" applyNumberFormat="1" applyFont="1" applyFill="1" applyBorder="1" applyAlignment="1">
      <alignment horizontal="right" vertical="center" wrapText="1"/>
    </xf>
    <xf numFmtId="176" fontId="112" fillId="19" borderId="78" xfId="0" applyNumberFormat="1" applyFont="1" applyFill="1" applyBorder="1" applyAlignment="1">
      <alignment horizontal="right" vertical="center" wrapText="1"/>
    </xf>
    <xf numFmtId="0" fontId="113" fillId="19" borderId="65" xfId="0" applyFont="1" applyFill="1" applyBorder="1" applyAlignment="1">
      <alignment horizontal="center" vertical="center" wrapText="1"/>
    </xf>
    <xf numFmtId="0" fontId="118" fillId="19" borderId="70" xfId="0" applyFont="1" applyFill="1" applyBorder="1" applyAlignment="1">
      <alignment horizontal="left" vertical="center" wrapText="1" indent="2"/>
    </xf>
    <xf numFmtId="176" fontId="119" fillId="19" borderId="70" xfId="0" applyNumberFormat="1" applyFont="1" applyFill="1" applyBorder="1" applyAlignment="1">
      <alignment horizontal="right" vertical="center" wrapText="1"/>
    </xf>
    <xf numFmtId="176" fontId="118" fillId="19" borderId="70" xfId="0" applyNumberFormat="1" applyFont="1" applyFill="1" applyBorder="1" applyAlignment="1">
      <alignment horizontal="right" vertical="center" wrapText="1"/>
    </xf>
    <xf numFmtId="0" fontId="118" fillId="19" borderId="65" xfId="0" applyFont="1" applyFill="1" applyBorder="1" applyAlignment="1">
      <alignment horizontal="left" vertical="center" wrapText="1" indent="2"/>
    </xf>
    <xf numFmtId="176" fontId="118" fillId="19" borderId="65" xfId="0" applyNumberFormat="1" applyFont="1" applyFill="1" applyBorder="1" applyAlignment="1">
      <alignment horizontal="right" vertical="center" wrapText="1"/>
    </xf>
    <xf numFmtId="176" fontId="119" fillId="19" borderId="65" xfId="0" applyNumberFormat="1" applyFont="1" applyFill="1" applyBorder="1" applyAlignment="1">
      <alignment horizontal="right" vertical="center" wrapText="1"/>
    </xf>
    <xf numFmtId="177" fontId="118" fillId="19" borderId="65" xfId="0" applyNumberFormat="1" applyFont="1" applyFill="1" applyBorder="1" applyAlignment="1">
      <alignment horizontal="right" vertical="center" wrapText="1"/>
    </xf>
    <xf numFmtId="0" fontId="118" fillId="19" borderId="67" xfId="0" applyFont="1" applyFill="1" applyBorder="1" applyAlignment="1">
      <alignment horizontal="left" vertical="center" wrapText="1" indent="2"/>
    </xf>
    <xf numFmtId="176" fontId="119" fillId="19" borderId="67" xfId="0" applyNumberFormat="1" applyFont="1" applyFill="1" applyBorder="1" applyAlignment="1">
      <alignment horizontal="right" vertical="center" wrapText="1"/>
    </xf>
    <xf numFmtId="176" fontId="118" fillId="19" borderId="67" xfId="0" applyNumberFormat="1" applyFont="1" applyFill="1" applyBorder="1" applyAlignment="1">
      <alignment horizontal="right" vertical="center" wrapText="1"/>
    </xf>
    <xf numFmtId="176" fontId="113" fillId="19" borderId="65" xfId="0" applyNumberFormat="1" applyFont="1" applyFill="1" applyBorder="1" applyAlignment="1">
      <alignment vertical="center" wrapText="1"/>
    </xf>
    <xf numFmtId="0" fontId="0" fillId="4" borderId="0" xfId="0" applyFill="1"/>
    <xf numFmtId="164" fontId="57" fillId="0" borderId="2" xfId="24" applyNumberFormat="1" applyFont="1" applyFill="1" applyBorder="1" applyAlignment="1" applyProtection="1">
      <alignment horizontal="left"/>
    </xf>
    <xf numFmtId="164" fontId="57" fillId="0" borderId="2" xfId="24" applyNumberFormat="1" applyFont="1" applyFill="1" applyBorder="1" applyAlignment="1" applyProtection="1">
      <alignment horizontal="center"/>
    </xf>
    <xf numFmtId="4" fontId="17" fillId="4" borderId="0" xfId="15" applyNumberFormat="1" applyFill="1"/>
    <xf numFmtId="4" fontId="38" fillId="0" borderId="0" xfId="0" applyNumberFormat="1" applyFont="1"/>
    <xf numFmtId="2" fontId="25" fillId="0" borderId="2" xfId="2" applyNumberFormat="1" applyFont="1" applyFill="1" applyBorder="1" applyAlignment="1" applyProtection="1">
      <alignment horizontal="right"/>
      <protection locked="0"/>
    </xf>
    <xf numFmtId="0" fontId="121" fillId="12" borderId="2" xfId="0" applyFont="1" applyFill="1" applyBorder="1" applyAlignment="1">
      <alignment horizontal="center" vertical="center"/>
    </xf>
    <xf numFmtId="0" fontId="122" fillId="12" borderId="2" xfId="0" applyFont="1" applyFill="1" applyBorder="1" applyAlignment="1">
      <alignment horizontal="center" vertical="center"/>
    </xf>
    <xf numFmtId="4" fontId="85" fillId="0" borderId="0" xfId="0" applyNumberFormat="1" applyFont="1" applyFill="1" applyBorder="1" applyAlignment="1">
      <alignment horizontal="right" vertical="center"/>
    </xf>
    <xf numFmtId="0" fontId="123" fillId="0" borderId="4" xfId="0" applyFont="1" applyBorder="1" applyAlignment="1">
      <alignment horizontal="left"/>
    </xf>
    <xf numFmtId="3" fontId="123" fillId="0" borderId="7" xfId="0" applyNumberFormat="1" applyFont="1" applyBorder="1" applyAlignment="1">
      <alignment horizontal="centerContinuous"/>
    </xf>
    <xf numFmtId="3" fontId="123" fillId="0" borderId="9" xfId="0" applyNumberFormat="1" applyFont="1" applyBorder="1" applyAlignment="1">
      <alignment horizontal="centerContinuous"/>
    </xf>
    <xf numFmtId="3" fontId="123" fillId="0" borderId="13" xfId="0" applyNumberFormat="1" applyFont="1" applyBorder="1" applyAlignment="1">
      <alignment horizontal="centerContinuous"/>
    </xf>
    <xf numFmtId="3" fontId="123" fillId="0" borderId="9" xfId="0" quotePrefix="1" applyNumberFormat="1" applyFont="1" applyBorder="1" applyAlignment="1">
      <alignment horizontal="centerContinuous"/>
    </xf>
    <xf numFmtId="0" fontId="123" fillId="0" borderId="8" xfId="0" applyFont="1" applyBorder="1" applyAlignment="1">
      <alignment horizontal="center"/>
    </xf>
    <xf numFmtId="3" fontId="124" fillId="0" borderId="1" xfId="0" applyNumberFormat="1" applyFont="1" applyBorder="1" applyAlignment="1">
      <alignment horizontal="centerContinuous" vertical="top"/>
    </xf>
    <xf numFmtId="3" fontId="124" fillId="0" borderId="15" xfId="0" applyNumberFormat="1" applyFont="1" applyBorder="1" applyAlignment="1">
      <alignment horizontal="centerContinuous" vertical="top"/>
    </xf>
    <xf numFmtId="0" fontId="124" fillId="0" borderId="6" xfId="0" quotePrefix="1" applyFont="1" applyBorder="1" applyAlignment="1">
      <alignment horizontal="center" vertical="top"/>
    </xf>
    <xf numFmtId="3" fontId="123" fillId="0" borderId="79" xfId="0" applyNumberFormat="1" applyFont="1" applyBorder="1" applyAlignment="1">
      <alignment horizontal="center" vertical="center"/>
    </xf>
    <xf numFmtId="3" fontId="123" fillId="0" borderId="5" xfId="0" applyNumberFormat="1" applyFont="1" applyBorder="1" applyAlignment="1">
      <alignment horizontal="center" vertical="center"/>
    </xf>
    <xf numFmtId="0" fontId="125" fillId="0" borderId="8" xfId="0" applyFont="1" applyBorder="1" applyAlignment="1">
      <alignment vertical="center"/>
    </xf>
    <xf numFmtId="3" fontId="126" fillId="0" borderId="80" xfId="0" applyNumberFormat="1" applyFont="1" applyBorder="1" applyAlignment="1">
      <alignment vertical="center"/>
    </xf>
    <xf numFmtId="3" fontId="126" fillId="0" borderId="14" xfId="0" applyNumberFormat="1" applyFont="1" applyBorder="1" applyAlignment="1">
      <alignment vertical="center"/>
    </xf>
    <xf numFmtId="0" fontId="127" fillId="0" borderId="8" xfId="15" applyFont="1" applyBorder="1" applyAlignment="1">
      <alignment vertical="center"/>
    </xf>
    <xf numFmtId="180" fontId="17" fillId="0" borderId="80" xfId="15" applyNumberFormat="1" applyBorder="1" applyAlignment="1">
      <alignment vertical="center"/>
    </xf>
    <xf numFmtId="180" fontId="17" fillId="0" borderId="14" xfId="15" applyNumberFormat="1" applyBorder="1" applyAlignment="1">
      <alignment vertical="center"/>
    </xf>
    <xf numFmtId="0" fontId="125" fillId="5" borderId="2" xfId="0" applyFont="1" applyFill="1" applyBorder="1" applyAlignment="1">
      <alignment vertical="center"/>
    </xf>
    <xf numFmtId="3" fontId="126" fillId="5" borderId="79" xfId="0" applyNumberFormat="1" applyFont="1" applyFill="1" applyBorder="1" applyAlignment="1">
      <alignment vertical="center"/>
    </xf>
    <xf numFmtId="3" fontId="126" fillId="5" borderId="5" xfId="0" applyNumberFormat="1" applyFont="1" applyFill="1" applyBorder="1" applyAlignment="1">
      <alignment vertical="center"/>
    </xf>
    <xf numFmtId="0" fontId="125" fillId="0" borderId="8" xfId="1" applyFont="1" applyBorder="1" applyAlignment="1">
      <alignment vertical="center"/>
    </xf>
    <xf numFmtId="3" fontId="126" fillId="0" borderId="80" xfId="1" applyNumberFormat="1" applyFont="1" applyBorder="1" applyAlignment="1">
      <alignment vertical="center"/>
    </xf>
    <xf numFmtId="3" fontId="126" fillId="0" borderId="14" xfId="1" applyNumberFormat="1" applyFont="1" applyBorder="1" applyAlignment="1">
      <alignment vertical="center"/>
    </xf>
    <xf numFmtId="0" fontId="126" fillId="0" borderId="0" xfId="1" applyFont="1" applyAlignment="1">
      <alignment vertical="center"/>
    </xf>
    <xf numFmtId="3" fontId="126" fillId="0" borderId="0" xfId="1" applyNumberFormat="1" applyFont="1" applyAlignment="1">
      <alignment vertical="center"/>
    </xf>
    <xf numFmtId="0" fontId="87" fillId="3" borderId="25" xfId="0" applyFont="1" applyFill="1" applyBorder="1" applyAlignment="1">
      <alignment horizontal="left" vertical="center"/>
    </xf>
    <xf numFmtId="3" fontId="126" fillId="3" borderId="0" xfId="0" applyNumberFormat="1" applyFont="1" applyFill="1" applyBorder="1" applyAlignment="1">
      <alignment vertical="center"/>
    </xf>
    <xf numFmtId="0" fontId="0" fillId="19" borderId="0" xfId="0" applyFill="1" applyAlignment="1">
      <alignment horizontal="left" vertical="center"/>
    </xf>
    <xf numFmtId="0" fontId="0" fillId="19" borderId="0" xfId="0" applyFill="1" applyAlignment="1">
      <alignment horizontal="left" vertical="center" indent="1"/>
    </xf>
    <xf numFmtId="0" fontId="0" fillId="19" borderId="0" xfId="0" applyFill="1" applyAlignment="1">
      <alignment horizontal="right" vertical="center" wrapText="1"/>
    </xf>
    <xf numFmtId="0" fontId="0" fillId="18" borderId="67" xfId="0" applyFill="1" applyBorder="1" applyAlignment="1">
      <alignment horizontal="center" vertical="center" wrapText="1"/>
    </xf>
    <xf numFmtId="0" fontId="0" fillId="18" borderId="70" xfId="0" applyFill="1" applyBorder="1" applyAlignment="1">
      <alignment horizontal="center" vertical="center" wrapText="1"/>
    </xf>
    <xf numFmtId="0" fontId="113" fillId="18" borderId="68" xfId="0" applyFont="1" applyFill="1" applyBorder="1" applyAlignment="1">
      <alignment horizontal="center" vertical="center" wrapText="1"/>
    </xf>
    <xf numFmtId="0" fontId="113" fillId="18" borderId="69" xfId="0" applyFont="1" applyFill="1" applyBorder="1" applyAlignment="1">
      <alignment horizontal="center" vertical="center" wrapText="1"/>
    </xf>
    <xf numFmtId="0" fontId="120" fillId="19" borderId="0" xfId="0" applyFont="1" applyFill="1" applyAlignment="1">
      <alignment horizontal="left"/>
    </xf>
    <xf numFmtId="0" fontId="30" fillId="0" borderId="0" xfId="2" applyFont="1" applyFill="1" applyBorder="1" applyAlignment="1" applyProtection="1">
      <alignment horizontal="justify" wrapText="1"/>
    </xf>
    <xf numFmtId="0" fontId="24" fillId="9" borderId="7" xfId="0" applyFont="1" applyFill="1" applyBorder="1" applyAlignment="1">
      <alignment horizontal="center"/>
    </xf>
    <xf numFmtId="0" fontId="24" fillId="9" borderId="9" xfId="0" applyFont="1" applyFill="1" applyBorder="1" applyAlignment="1">
      <alignment horizontal="center"/>
    </xf>
    <xf numFmtId="0" fontId="24" fillId="9" borderId="10" xfId="0" applyFont="1" applyFill="1" applyBorder="1" applyAlignment="1">
      <alignment horizontal="center"/>
    </xf>
    <xf numFmtId="0" fontId="24" fillId="9" borderId="5" xfId="0" applyFont="1" applyFill="1" applyBorder="1" applyAlignment="1">
      <alignment horizontal="center"/>
    </xf>
    <xf numFmtId="0" fontId="24" fillId="9" borderId="3" xfId="0" applyFont="1" applyFill="1" applyBorder="1" applyAlignment="1">
      <alignment horizontal="center"/>
    </xf>
    <xf numFmtId="0" fontId="24" fillId="10" borderId="4" xfId="2" applyFont="1" applyFill="1" applyBorder="1" applyAlignment="1" applyProtection="1">
      <alignment horizontal="left" vertical="center"/>
    </xf>
    <xf numFmtId="0" fontId="24" fillId="10" borderId="6" xfId="2" applyFont="1" applyFill="1" applyBorder="1" applyAlignment="1" applyProtection="1">
      <alignment horizontal="left" vertical="center"/>
    </xf>
    <xf numFmtId="0" fontId="24" fillId="10" borderId="7" xfId="2" applyFont="1" applyFill="1" applyBorder="1" applyAlignment="1">
      <alignment horizontal="left" vertical="center" wrapText="1"/>
    </xf>
    <xf numFmtId="0" fontId="24" fillId="10" borderId="9" xfId="2" applyFont="1" applyFill="1" applyBorder="1" applyAlignment="1">
      <alignment horizontal="left" vertical="center" wrapText="1"/>
    </xf>
    <xf numFmtId="0" fontId="24" fillId="10" borderId="12" xfId="2" applyFont="1" applyFill="1" applyBorder="1" applyAlignment="1">
      <alignment horizontal="left" vertical="center" wrapText="1"/>
    </xf>
    <xf numFmtId="0" fontId="24" fillId="10" borderId="15" xfId="2" applyFont="1" applyFill="1" applyBorder="1" applyAlignment="1">
      <alignment horizontal="left" vertical="center" wrapText="1"/>
    </xf>
    <xf numFmtId="0" fontId="24" fillId="10" borderId="3" xfId="2" applyFont="1" applyFill="1" applyBorder="1" applyAlignment="1">
      <alignment horizontal="center" vertical="top" wrapText="1"/>
    </xf>
    <xf numFmtId="0" fontId="24" fillId="10" borderId="10" xfId="2" applyFont="1" applyFill="1" applyBorder="1" applyAlignment="1">
      <alignment horizontal="center" vertical="top" wrapText="1"/>
    </xf>
    <xf numFmtId="0" fontId="24" fillId="10" borderId="5" xfId="2" applyFont="1" applyFill="1" applyBorder="1" applyAlignment="1">
      <alignment horizontal="center" vertical="top" wrapText="1"/>
    </xf>
    <xf numFmtId="0" fontId="24" fillId="10" borderId="4" xfId="2" applyFont="1" applyFill="1" applyBorder="1" applyAlignment="1">
      <alignment horizontal="left" vertical="center" wrapText="1"/>
    </xf>
    <xf numFmtId="0" fontId="24" fillId="10" borderId="6" xfId="2" applyFont="1" applyFill="1" applyBorder="1" applyAlignment="1">
      <alignment horizontal="left" vertical="center" wrapText="1"/>
    </xf>
    <xf numFmtId="0" fontId="25" fillId="0" borderId="3" xfId="2" applyFont="1" applyBorder="1" applyAlignment="1">
      <alignment horizontal="left"/>
    </xf>
    <xf numFmtId="0" fontId="25" fillId="0" borderId="5" xfId="2" applyFont="1" applyBorder="1" applyAlignment="1">
      <alignment horizontal="left"/>
    </xf>
    <xf numFmtId="0" fontId="24" fillId="3" borderId="3" xfId="2" applyFont="1" applyFill="1" applyBorder="1" applyAlignment="1">
      <alignment horizontal="left"/>
    </xf>
    <xf numFmtId="0" fontId="24" fillId="3" borderId="5" xfId="2" applyFont="1" applyFill="1" applyBorder="1" applyAlignment="1">
      <alignment horizontal="left"/>
    </xf>
    <xf numFmtId="0" fontId="24" fillId="10" borderId="7" xfId="2" applyFont="1" applyFill="1" applyBorder="1" applyAlignment="1" applyProtection="1">
      <alignment horizontal="left" vertical="center"/>
    </xf>
    <xf numFmtId="0" fontId="24" fillId="10" borderId="9" xfId="2" applyFont="1" applyFill="1" applyBorder="1" applyAlignment="1" applyProtection="1">
      <alignment horizontal="left" vertical="center"/>
    </xf>
    <xf numFmtId="0" fontId="24" fillId="10" borderId="12" xfId="2" applyFont="1" applyFill="1" applyBorder="1" applyAlignment="1" applyProtection="1">
      <alignment horizontal="left" vertical="center"/>
    </xf>
    <xf numFmtId="0" fontId="24" fillId="10" borderId="15" xfId="2" applyFont="1" applyFill="1" applyBorder="1" applyAlignment="1" applyProtection="1">
      <alignment horizontal="left" vertical="center"/>
    </xf>
    <xf numFmtId="165" fontId="24" fillId="10" borderId="4" xfId="2" applyNumberFormat="1" applyFont="1" applyFill="1" applyBorder="1" applyAlignment="1" applyProtection="1">
      <alignment horizontal="left" vertical="center"/>
    </xf>
    <xf numFmtId="165" fontId="24" fillId="10" borderId="6" xfId="2" applyNumberFormat="1" applyFont="1" applyFill="1" applyBorder="1" applyAlignment="1" applyProtection="1">
      <alignment horizontal="left" vertical="center"/>
    </xf>
    <xf numFmtId="164" fontId="24" fillId="3" borderId="3" xfId="9" applyFont="1" applyFill="1" applyBorder="1" applyAlignment="1" applyProtection="1">
      <alignment horizontal="center"/>
    </xf>
    <xf numFmtId="164" fontId="24" fillId="3" borderId="5" xfId="9" applyFont="1" applyFill="1" applyBorder="1" applyAlignment="1" applyProtection="1">
      <alignment horizontal="center"/>
    </xf>
    <xf numFmtId="164" fontId="25" fillId="0" borderId="3" xfId="9" applyFont="1" applyBorder="1" applyAlignment="1" applyProtection="1">
      <alignment horizontal="center"/>
    </xf>
    <xf numFmtId="164" fontId="25" fillId="0" borderId="5" xfId="9" applyFont="1" applyBorder="1" applyAlignment="1" applyProtection="1">
      <alignment horizontal="center"/>
    </xf>
    <xf numFmtId="164" fontId="25" fillId="0" borderId="3" xfId="9" applyFont="1" applyBorder="1" applyAlignment="1" applyProtection="1">
      <alignment horizontal="center"/>
      <protection locked="0"/>
    </xf>
    <xf numFmtId="164" fontId="25" fillId="0" borderId="5" xfId="9" applyFont="1" applyBorder="1" applyAlignment="1" applyProtection="1">
      <alignment horizontal="center"/>
      <protection locked="0"/>
    </xf>
    <xf numFmtId="0" fontId="25" fillId="0" borderId="3" xfId="2" applyFont="1" applyBorder="1" applyAlignment="1" applyProtection="1">
      <alignment horizontal="left"/>
    </xf>
    <xf numFmtId="0" fontId="25" fillId="0" borderId="5" xfId="2" applyFont="1" applyBorder="1" applyAlignment="1" applyProtection="1">
      <alignment horizontal="left"/>
    </xf>
    <xf numFmtId="168" fontId="24" fillId="3" borderId="3" xfId="2" applyNumberFormat="1" applyFont="1" applyFill="1" applyBorder="1" applyAlignment="1" applyProtection="1">
      <alignment horizontal="center"/>
    </xf>
    <xf numFmtId="168" fontId="24" fillId="3" borderId="10" xfId="2" applyNumberFormat="1" applyFont="1" applyFill="1" applyBorder="1" applyAlignment="1" applyProtection="1">
      <alignment horizontal="center"/>
    </xf>
    <xf numFmtId="168" fontId="24" fillId="3" borderId="5" xfId="2" applyNumberFormat="1" applyFont="1" applyFill="1" applyBorder="1" applyAlignment="1" applyProtection="1">
      <alignment horizontal="center"/>
    </xf>
    <xf numFmtId="168" fontId="24" fillId="2" borderId="3" xfId="2" applyNumberFormat="1" applyFont="1" applyFill="1" applyBorder="1" applyAlignment="1" applyProtection="1">
      <alignment horizontal="center"/>
    </xf>
    <xf numFmtId="168" fontId="24" fillId="2" borderId="10" xfId="2" applyNumberFormat="1" applyFont="1" applyFill="1" applyBorder="1" applyAlignment="1" applyProtection="1">
      <alignment horizontal="center"/>
    </xf>
    <xf numFmtId="168" fontId="24" fillId="2" borderId="5" xfId="2" applyNumberFormat="1" applyFont="1" applyFill="1" applyBorder="1" applyAlignment="1" applyProtection="1">
      <alignment horizontal="center"/>
    </xf>
    <xf numFmtId="0" fontId="24" fillId="10" borderId="4" xfId="2" applyFont="1" applyFill="1" applyBorder="1" applyAlignment="1">
      <alignment horizontal="left" vertical="center"/>
    </xf>
    <xf numFmtId="0" fontId="24" fillId="10" borderId="6" xfId="2" applyFont="1" applyFill="1" applyBorder="1" applyAlignment="1">
      <alignment horizontal="left" vertical="center"/>
    </xf>
    <xf numFmtId="0" fontId="24" fillId="0" borderId="3" xfId="2" applyFont="1" applyFill="1" applyBorder="1" applyAlignment="1">
      <alignment horizontal="left"/>
    </xf>
    <xf numFmtId="0" fontId="24" fillId="0" borderId="10" xfId="2" applyFont="1" applyFill="1" applyBorder="1" applyAlignment="1">
      <alignment horizontal="left"/>
    </xf>
    <xf numFmtId="0" fontId="24" fillId="0" borderId="5" xfId="2" applyFont="1" applyFill="1" applyBorder="1" applyAlignment="1">
      <alignment horizontal="left"/>
    </xf>
    <xf numFmtId="0" fontId="24" fillId="10" borderId="2" xfId="2" applyFont="1" applyFill="1" applyBorder="1" applyAlignment="1">
      <alignment horizontal="center"/>
    </xf>
    <xf numFmtId="0" fontId="24" fillId="10" borderId="4" xfId="2" applyFont="1" applyFill="1" applyBorder="1" applyAlignment="1">
      <alignment horizontal="center"/>
    </xf>
    <xf numFmtId="0" fontId="24" fillId="10" borderId="8" xfId="2" applyFont="1" applyFill="1" applyBorder="1" applyAlignment="1">
      <alignment horizontal="left" vertical="center"/>
    </xf>
    <xf numFmtId="0" fontId="78" fillId="0" borderId="11" xfId="2" applyFont="1" applyBorder="1" applyAlignment="1">
      <alignment horizontal="center" vertical="center" wrapText="1"/>
    </xf>
    <xf numFmtId="0" fontId="78" fillId="0" borderId="0" xfId="2" applyFont="1" applyAlignment="1">
      <alignment horizontal="center" vertical="center" wrapText="1"/>
    </xf>
    <xf numFmtId="0" fontId="33" fillId="2" borderId="40" xfId="2" applyFont="1" applyFill="1" applyBorder="1" applyAlignment="1">
      <alignment horizontal="center" vertical="center" wrapText="1"/>
    </xf>
    <xf numFmtId="0" fontId="33" fillId="2" borderId="43" xfId="2" applyFont="1" applyFill="1" applyBorder="1" applyAlignment="1">
      <alignment horizontal="center" vertical="center" wrapText="1"/>
    </xf>
    <xf numFmtId="0" fontId="69" fillId="0" borderId="0" xfId="2" applyFont="1" applyAlignment="1">
      <alignment horizontal="left" vertical="center" wrapText="1"/>
    </xf>
    <xf numFmtId="0" fontId="33" fillId="2" borderId="39" xfId="2" applyFont="1" applyFill="1" applyBorder="1" applyAlignment="1">
      <alignment horizontal="center" vertical="center" wrapText="1"/>
    </xf>
    <xf numFmtId="0" fontId="33" fillId="2" borderId="41" xfId="2" applyFont="1" applyFill="1" applyBorder="1" applyAlignment="1">
      <alignment horizontal="center" vertical="center" wrapText="1"/>
    </xf>
    <xf numFmtId="0" fontId="33" fillId="2" borderId="16" xfId="2" applyFont="1" applyFill="1" applyBorder="1" applyAlignment="1">
      <alignment horizontal="center" vertical="center" wrapText="1"/>
    </xf>
    <xf numFmtId="0" fontId="33" fillId="2" borderId="17" xfId="2" applyFont="1" applyFill="1" applyBorder="1" applyAlignment="1">
      <alignment horizontal="center" vertical="center" wrapText="1"/>
    </xf>
    <xf numFmtId="0" fontId="33" fillId="2" borderId="18" xfId="2" applyFont="1" applyFill="1" applyBorder="1" applyAlignment="1">
      <alignment horizontal="center" vertical="center" wrapText="1"/>
    </xf>
    <xf numFmtId="0" fontId="24" fillId="10" borderId="2" xfId="11" applyFont="1" applyFill="1" applyBorder="1" applyAlignment="1">
      <alignment horizontal="left" vertical="center"/>
    </xf>
    <xf numFmtId="0" fontId="25" fillId="0" borderId="3" xfId="11" applyFont="1" applyBorder="1" applyAlignment="1">
      <alignment horizontal="left"/>
    </xf>
    <xf numFmtId="0" fontId="25" fillId="0" borderId="5" xfId="11" applyFont="1" applyBorder="1" applyAlignment="1">
      <alignment horizontal="left"/>
    </xf>
    <xf numFmtId="0" fontId="24" fillId="10" borderId="3" xfId="11" applyFont="1" applyFill="1" applyBorder="1" applyAlignment="1">
      <alignment horizontal="left" vertical="center"/>
    </xf>
    <xf numFmtId="0" fontId="24" fillId="10" borderId="5" xfId="11" applyFont="1" applyFill="1" applyBorder="1" applyAlignment="1">
      <alignment horizontal="left" vertical="center"/>
    </xf>
    <xf numFmtId="0" fontId="24" fillId="10" borderId="3" xfId="11" applyFont="1" applyFill="1" applyBorder="1" applyAlignment="1">
      <alignment horizontal="left"/>
    </xf>
    <xf numFmtId="0" fontId="24" fillId="10" borderId="5" xfId="11" applyFont="1" applyFill="1" applyBorder="1" applyAlignment="1">
      <alignment horizontal="left"/>
    </xf>
    <xf numFmtId="0" fontId="25" fillId="0" borderId="4" xfId="11" applyFont="1" applyBorder="1" applyAlignment="1">
      <alignment horizontal="center" vertical="center"/>
    </xf>
    <xf numFmtId="0" fontId="25" fillId="0" borderId="8" xfId="11" applyFont="1" applyBorder="1" applyAlignment="1">
      <alignment horizontal="center" vertical="center"/>
    </xf>
    <xf numFmtId="0" fontId="25" fillId="0" borderId="6" xfId="11" applyFont="1" applyBorder="1" applyAlignment="1">
      <alignment horizontal="center" vertical="center"/>
    </xf>
    <xf numFmtId="0" fontId="25" fillId="0" borderId="4" xfId="11" applyFont="1" applyBorder="1" applyAlignment="1" applyProtection="1">
      <alignment vertical="center"/>
      <protection locked="0"/>
    </xf>
    <xf numFmtId="0" fontId="25" fillId="0" borderId="6" xfId="11" applyFont="1" applyBorder="1" applyAlignment="1" applyProtection="1">
      <alignment vertical="center"/>
      <protection locked="0"/>
    </xf>
    <xf numFmtId="0" fontId="25" fillId="0" borderId="7" xfId="11" applyFont="1" applyBorder="1" applyAlignment="1" applyProtection="1">
      <alignment vertical="center"/>
      <protection locked="0"/>
    </xf>
    <xf numFmtId="0" fontId="25" fillId="0" borderId="12" xfId="11" applyFont="1" applyBorder="1" applyAlignment="1" applyProtection="1">
      <alignment vertical="center"/>
      <protection locked="0"/>
    </xf>
    <xf numFmtId="170" fontId="25" fillId="0" borderId="7" xfId="11" applyNumberFormat="1" applyFont="1" applyBorder="1" applyAlignment="1" applyProtection="1">
      <alignment horizontal="left" vertical="center"/>
      <protection locked="0"/>
    </xf>
    <xf numFmtId="170" fontId="25" fillId="0" borderId="12" xfId="11" applyNumberFormat="1" applyFont="1" applyBorder="1" applyAlignment="1" applyProtection="1">
      <alignment horizontal="left" vertical="center"/>
      <protection locked="0"/>
    </xf>
    <xf numFmtId="4" fontId="25" fillId="0" borderId="4" xfId="11" quotePrefix="1" applyNumberFormat="1" applyFont="1" applyBorder="1" applyAlignment="1" applyProtection="1">
      <alignment horizontal="left" vertical="center"/>
      <protection locked="0"/>
    </xf>
    <xf numFmtId="4" fontId="25" fillId="0" borderId="6" xfId="11" quotePrefix="1" applyNumberFormat="1" applyFont="1" applyBorder="1" applyAlignment="1" applyProtection="1">
      <alignment horizontal="left" vertical="center"/>
      <protection locked="0"/>
    </xf>
    <xf numFmtId="0" fontId="25" fillId="0" borderId="2" xfId="11" applyFont="1" applyBorder="1" applyAlignment="1">
      <alignment horizontal="center" vertical="center"/>
    </xf>
    <xf numFmtId="165" fontId="25" fillId="0" borderId="2" xfId="11" applyNumberFormat="1" applyFont="1" applyBorder="1" applyAlignment="1" applyProtection="1">
      <alignment horizontal="center" vertical="center"/>
      <protection locked="0"/>
    </xf>
    <xf numFmtId="0" fontId="25" fillId="0" borderId="2" xfId="11" applyFont="1" applyBorder="1" applyAlignment="1" applyProtection="1">
      <alignment horizontal="left" vertical="center" wrapText="1"/>
      <protection locked="0"/>
    </xf>
    <xf numFmtId="0" fontId="25" fillId="0" borderId="3" xfId="11" applyFont="1" applyFill="1" applyBorder="1" applyAlignment="1">
      <alignment horizontal="left"/>
    </xf>
    <xf numFmtId="0" fontId="25" fillId="0" borderId="10" xfId="11" applyFont="1" applyFill="1" applyBorder="1" applyAlignment="1">
      <alignment horizontal="left"/>
    </xf>
    <xf numFmtId="0" fontId="25" fillId="0" borderId="5" xfId="11" applyFont="1" applyFill="1" applyBorder="1" applyAlignment="1">
      <alignment horizontal="left"/>
    </xf>
    <xf numFmtId="0" fontId="25" fillId="0" borderId="3" xfId="11" applyFont="1" applyFill="1" applyBorder="1" applyAlignment="1">
      <alignment horizontal="center"/>
    </xf>
    <xf numFmtId="0" fontId="25" fillId="0" borderId="10" xfId="11" applyFont="1" applyFill="1" applyBorder="1" applyAlignment="1">
      <alignment horizontal="center"/>
    </xf>
    <xf numFmtId="0" fontId="25" fillId="0" borderId="5" xfId="11" applyFont="1" applyFill="1" applyBorder="1" applyAlignment="1">
      <alignment horizontal="center"/>
    </xf>
    <xf numFmtId="0" fontId="24" fillId="10" borderId="4" xfId="4" applyFont="1" applyFill="1" applyBorder="1" applyAlignment="1">
      <alignment horizontal="left" vertical="center" wrapText="1"/>
    </xf>
    <xf numFmtId="0" fontId="24" fillId="10" borderId="6" xfId="4" applyFont="1" applyFill="1" applyBorder="1" applyAlignment="1">
      <alignment horizontal="left" vertical="center" wrapText="1"/>
    </xf>
    <xf numFmtId="0" fontId="24" fillId="10" borderId="3" xfId="4" applyFont="1" applyFill="1" applyBorder="1" applyAlignment="1">
      <alignment horizontal="left" vertical="center" wrapText="1"/>
    </xf>
    <xf numFmtId="0" fontId="24" fillId="10" borderId="5" xfId="4" applyFont="1" applyFill="1" applyBorder="1" applyAlignment="1">
      <alignment horizontal="left" vertical="center" wrapText="1"/>
    </xf>
    <xf numFmtId="0" fontId="3" fillId="0" borderId="2" xfId="5" applyFont="1" applyBorder="1" applyAlignment="1">
      <alignment horizontal="left"/>
    </xf>
    <xf numFmtId="0" fontId="22" fillId="0" borderId="2" xfId="5" applyBorder="1" applyAlignment="1">
      <alignment horizontal="left"/>
    </xf>
    <xf numFmtId="0" fontId="3" fillId="0" borderId="2" xfId="5" applyFont="1" applyBorder="1" applyAlignment="1">
      <alignment horizontal="right"/>
    </xf>
    <xf numFmtId="0" fontId="22" fillId="0" borderId="2" xfId="5" applyBorder="1" applyAlignment="1">
      <alignment horizontal="right"/>
    </xf>
    <xf numFmtId="0" fontId="44" fillId="0" borderId="3" xfId="5" applyFont="1" applyBorder="1" applyAlignment="1">
      <alignment horizontal="right"/>
    </xf>
    <xf numFmtId="0" fontId="44" fillId="0" borderId="5" xfId="5" applyFont="1" applyBorder="1" applyAlignment="1">
      <alignment horizontal="right"/>
    </xf>
    <xf numFmtId="0" fontId="44" fillId="0" borderId="2" xfId="5" applyFont="1" applyBorder="1" applyAlignment="1">
      <alignment horizontal="left"/>
    </xf>
    <xf numFmtId="0" fontId="68" fillId="10" borderId="2" xfId="5" applyFont="1" applyFill="1" applyBorder="1" applyAlignment="1">
      <alignment horizontal="left"/>
    </xf>
    <xf numFmtId="0" fontId="3" fillId="0" borderId="3" xfId="5" applyFont="1" applyBorder="1" applyAlignment="1"/>
    <xf numFmtId="0" fontId="3" fillId="0" borderId="5" xfId="5" applyFont="1" applyBorder="1" applyAlignment="1"/>
    <xf numFmtId="0" fontId="3" fillId="0" borderId="3" xfId="5" applyFont="1" applyBorder="1" applyAlignment="1">
      <alignment horizontal="right"/>
    </xf>
    <xf numFmtId="0" fontId="3" fillId="0" borderId="5" xfId="5" applyFont="1" applyBorder="1" applyAlignment="1">
      <alignment horizontal="right"/>
    </xf>
    <xf numFmtId="3" fontId="22" fillId="0" borderId="2" xfId="5" applyNumberFormat="1" applyBorder="1" applyAlignment="1">
      <alignment horizontal="right"/>
    </xf>
    <xf numFmtId="0" fontId="56" fillId="0" borderId="2" xfId="5" applyFont="1" applyBorder="1" applyAlignment="1">
      <alignment horizontal="left"/>
    </xf>
    <xf numFmtId="3" fontId="3" fillId="0" borderId="2" xfId="5" applyNumberFormat="1" applyFont="1" applyBorder="1" applyAlignment="1">
      <alignment horizontal="right"/>
    </xf>
    <xf numFmtId="0" fontId="3" fillId="0" borderId="3" xfId="5" applyFont="1" applyBorder="1" applyAlignment="1">
      <alignment horizontal="left"/>
    </xf>
    <xf numFmtId="0" fontId="3" fillId="0" borderId="5" xfId="5" applyFont="1" applyBorder="1" applyAlignment="1">
      <alignment horizontal="left"/>
    </xf>
    <xf numFmtId="0" fontId="110" fillId="0" borderId="2" xfId="5" applyFont="1" applyBorder="1" applyAlignment="1">
      <alignment horizontal="right"/>
    </xf>
    <xf numFmtId="0" fontId="68" fillId="5" borderId="2" xfId="5" applyFont="1" applyFill="1" applyBorder="1" applyAlignment="1">
      <alignment horizontal="left"/>
    </xf>
    <xf numFmtId="0" fontId="44" fillId="5" borderId="2" xfId="5" applyFont="1" applyFill="1" applyBorder="1" applyAlignment="1">
      <alignment horizontal="right"/>
    </xf>
    <xf numFmtId="0" fontId="25" fillId="0" borderId="13" xfId="6" applyFont="1" applyFill="1" applyBorder="1" applyAlignment="1" applyProtection="1">
      <alignment horizontal="left" vertical="center"/>
      <protection locked="0"/>
    </xf>
    <xf numFmtId="0" fontId="25" fillId="0" borderId="0" xfId="6" applyFont="1" applyFill="1" applyBorder="1" applyAlignment="1" applyProtection="1">
      <alignment horizontal="left" vertical="center"/>
      <protection locked="0"/>
    </xf>
    <xf numFmtId="0" fontId="25" fillId="0" borderId="1" xfId="6" applyFont="1" applyFill="1" applyBorder="1" applyAlignment="1" applyProtection="1">
      <alignment horizontal="left" vertical="center"/>
      <protection locked="0"/>
    </xf>
    <xf numFmtId="0" fontId="25" fillId="0" borderId="4" xfId="6" applyFont="1" applyFill="1" applyBorder="1" applyAlignment="1" applyProtection="1">
      <alignment horizontal="left" vertical="center"/>
      <protection locked="0"/>
    </xf>
    <xf numFmtId="0" fontId="25" fillId="0" borderId="8" xfId="6" applyFont="1" applyFill="1" applyBorder="1" applyAlignment="1" applyProtection="1">
      <alignment horizontal="left" vertical="center"/>
      <protection locked="0"/>
    </xf>
    <xf numFmtId="0" fontId="25" fillId="0" borderId="6" xfId="6" applyFont="1" applyFill="1" applyBorder="1" applyAlignment="1" applyProtection="1">
      <alignment horizontal="left" vertical="center"/>
      <protection locked="0"/>
    </xf>
    <xf numFmtId="0" fontId="25" fillId="0" borderId="4" xfId="24" applyNumberFormat="1" applyFont="1" applyBorder="1" applyAlignment="1">
      <alignment horizontal="right" vertical="center"/>
    </xf>
    <xf numFmtId="0" fontId="25" fillId="0" borderId="8" xfId="24" applyNumberFormat="1" applyFont="1" applyBorder="1" applyAlignment="1">
      <alignment horizontal="right" vertical="center"/>
    </xf>
    <xf numFmtId="0" fontId="25" fillId="0" borderId="6" xfId="24" applyNumberFormat="1" applyFont="1" applyBorder="1" applyAlignment="1">
      <alignment horizontal="right" vertical="center"/>
    </xf>
    <xf numFmtId="0" fontId="25" fillId="0" borderId="7" xfId="6" applyFont="1" applyFill="1" applyBorder="1" applyAlignment="1" applyProtection="1">
      <alignment horizontal="left" vertical="center"/>
      <protection locked="0"/>
    </xf>
    <xf numFmtId="0" fontId="25" fillId="0" borderId="11" xfId="6" applyFont="1" applyFill="1" applyBorder="1" applyAlignment="1" applyProtection="1">
      <alignment horizontal="left" vertical="center"/>
      <protection locked="0"/>
    </xf>
    <xf numFmtId="0" fontId="25" fillId="0" borderId="12" xfId="6" applyFont="1" applyFill="1" applyBorder="1" applyAlignment="1" applyProtection="1">
      <alignment horizontal="left" vertical="center"/>
      <protection locked="0"/>
    </xf>
    <xf numFmtId="0" fontId="25" fillId="0" borderId="4" xfId="24" applyNumberFormat="1" applyFont="1" applyFill="1" applyBorder="1" applyAlignment="1" applyProtection="1">
      <alignment horizontal="right" vertical="center"/>
      <protection locked="0"/>
    </xf>
    <xf numFmtId="0" fontId="25" fillId="0" borderId="8" xfId="24" applyNumberFormat="1" applyFont="1" applyFill="1" applyBorder="1" applyAlignment="1" applyProtection="1">
      <alignment horizontal="right" vertical="center"/>
      <protection locked="0"/>
    </xf>
    <xf numFmtId="0" fontId="25" fillId="0" borderId="6" xfId="24" applyNumberFormat="1" applyFont="1" applyFill="1" applyBorder="1" applyAlignment="1" applyProtection="1">
      <alignment horizontal="right" vertical="center"/>
      <protection locked="0"/>
    </xf>
    <xf numFmtId="171" fontId="25" fillId="0" borderId="3" xfId="6" applyNumberFormat="1" applyFont="1" applyFill="1" applyBorder="1" applyAlignment="1" applyProtection="1">
      <alignment horizontal="left"/>
      <protection locked="0"/>
    </xf>
    <xf numFmtId="171" fontId="25" fillId="0" borderId="5" xfId="6" applyNumberFormat="1" applyFont="1" applyFill="1" applyBorder="1" applyAlignment="1" applyProtection="1">
      <alignment horizontal="left"/>
      <protection locked="0"/>
    </xf>
    <xf numFmtId="0" fontId="25" fillId="0" borderId="2" xfId="6" applyFont="1" applyFill="1" applyBorder="1" applyAlignment="1" applyProtection="1">
      <alignment horizontal="left" vertical="center"/>
      <protection locked="0"/>
    </xf>
    <xf numFmtId="0" fontId="25" fillId="0" borderId="2" xfId="24" applyNumberFormat="1" applyFont="1" applyFill="1" applyBorder="1" applyAlignment="1" applyProtection="1">
      <alignment horizontal="right" vertical="center"/>
      <protection locked="0"/>
    </xf>
    <xf numFmtId="0" fontId="25" fillId="0" borderId="4" xfId="6" quotePrefix="1" applyFont="1" applyFill="1" applyBorder="1" applyAlignment="1" applyProtection="1">
      <alignment horizontal="left" vertical="center"/>
      <protection locked="0"/>
    </xf>
    <xf numFmtId="0" fontId="25" fillId="0" borderId="6" xfId="6" quotePrefix="1" applyFont="1" applyFill="1" applyBorder="1" applyAlignment="1" applyProtection="1">
      <alignment horizontal="left" vertical="center"/>
      <protection locked="0"/>
    </xf>
    <xf numFmtId="0" fontId="25" fillId="0" borderId="7" xfId="24" applyNumberFormat="1" applyFont="1" applyFill="1" applyBorder="1" applyAlignment="1" applyProtection="1">
      <alignment horizontal="right" vertical="center"/>
      <protection locked="0"/>
    </xf>
    <xf numFmtId="0" fontId="25" fillId="0" borderId="12" xfId="24" applyNumberFormat="1" applyFont="1" applyFill="1" applyBorder="1" applyAlignment="1" applyProtection="1">
      <alignment horizontal="right" vertical="center"/>
      <protection locked="0"/>
    </xf>
    <xf numFmtId="0" fontId="25" fillId="0" borderId="8" xfId="6" quotePrefix="1" applyFont="1" applyFill="1" applyBorder="1" applyAlignment="1" applyProtection="1">
      <alignment horizontal="left" vertical="center"/>
      <protection locked="0"/>
    </xf>
    <xf numFmtId="171" fontId="25" fillId="0" borderId="12" xfId="6" applyNumberFormat="1" applyFont="1" applyFill="1" applyBorder="1" applyAlignment="1" applyProtection="1">
      <alignment horizontal="left"/>
      <protection locked="0"/>
    </xf>
    <xf numFmtId="171" fontId="25" fillId="0" borderId="15" xfId="6" applyNumberFormat="1" applyFont="1" applyFill="1" applyBorder="1" applyAlignment="1" applyProtection="1">
      <alignment horizontal="left"/>
      <protection locked="0"/>
    </xf>
    <xf numFmtId="171" fontId="25" fillId="0" borderId="2" xfId="6" applyNumberFormat="1" applyFont="1" applyFill="1" applyBorder="1" applyAlignment="1" applyProtection="1">
      <alignment horizontal="left"/>
      <protection locked="0"/>
    </xf>
    <xf numFmtId="0" fontId="25" fillId="0" borderId="7" xfId="6" applyFont="1" applyFill="1" applyBorder="1" applyAlignment="1" applyProtection="1">
      <alignment vertical="center"/>
      <protection locked="0"/>
    </xf>
    <xf numFmtId="0" fontId="25" fillId="0" borderId="11" xfId="6" applyFont="1" applyFill="1" applyBorder="1" applyAlignment="1" applyProtection="1">
      <alignment vertical="center"/>
      <protection locked="0"/>
    </xf>
    <xf numFmtId="0" fontId="25" fillId="0" borderId="12" xfId="6" applyFont="1" applyFill="1" applyBorder="1" applyAlignment="1" applyProtection="1">
      <alignment vertical="center"/>
      <protection locked="0"/>
    </xf>
    <xf numFmtId="0" fontId="25" fillId="0" borderId="9" xfId="24" applyNumberFormat="1" applyFont="1" applyFill="1" applyBorder="1" applyAlignment="1" applyProtection="1">
      <alignment horizontal="right" vertical="center"/>
      <protection locked="0"/>
    </xf>
    <xf numFmtId="0" fontId="25" fillId="0" borderId="14" xfId="24" applyNumberFormat="1" applyFont="1" applyFill="1" applyBorder="1" applyAlignment="1" applyProtection="1">
      <alignment horizontal="right" vertical="center"/>
      <protection locked="0"/>
    </xf>
    <xf numFmtId="0" fontId="25" fillId="0" borderId="15" xfId="24" applyNumberFormat="1" applyFont="1" applyFill="1" applyBorder="1" applyAlignment="1" applyProtection="1">
      <alignment horizontal="right" vertical="center"/>
      <protection locked="0"/>
    </xf>
    <xf numFmtId="0" fontId="25" fillId="0" borderId="2" xfId="6" applyFont="1" applyFill="1" applyBorder="1" applyAlignment="1" applyProtection="1">
      <alignment vertical="center"/>
      <protection locked="0"/>
    </xf>
    <xf numFmtId="0" fontId="25" fillId="0" borderId="3" xfId="24" applyNumberFormat="1" applyFont="1" applyFill="1" applyBorder="1" applyAlignment="1" applyProtection="1">
      <alignment horizontal="right" vertical="center"/>
      <protection locked="0"/>
    </xf>
    <xf numFmtId="0" fontId="25" fillId="0" borderId="2" xfId="6" quotePrefix="1" applyFont="1" applyFill="1" applyBorder="1" applyAlignment="1" applyProtection="1">
      <alignment vertical="center"/>
      <protection locked="0"/>
    </xf>
    <xf numFmtId="0" fontId="25" fillId="0" borderId="3" xfId="6" applyFont="1" applyFill="1" applyBorder="1" applyAlignment="1" applyProtection="1">
      <alignment horizontal="left" vertical="center"/>
      <protection locked="0"/>
    </xf>
    <xf numFmtId="0" fontId="25" fillId="0" borderId="8" xfId="24" applyNumberFormat="1" applyFont="1" applyFill="1" applyBorder="1" applyAlignment="1" applyProtection="1">
      <alignment horizontal="right" vertical="top"/>
      <protection locked="0"/>
    </xf>
    <xf numFmtId="0" fontId="25" fillId="0" borderId="6" xfId="24" applyNumberFormat="1" applyFont="1" applyFill="1" applyBorder="1" applyAlignment="1" applyProtection="1">
      <alignment horizontal="right" vertical="top"/>
      <protection locked="0"/>
    </xf>
    <xf numFmtId="0" fontId="24" fillId="10" borderId="7" xfId="6" applyFont="1" applyFill="1" applyBorder="1" applyAlignment="1">
      <alignment horizontal="left"/>
    </xf>
    <xf numFmtId="0" fontId="24" fillId="10" borderId="9" xfId="6" applyFont="1" applyFill="1" applyBorder="1" applyAlignment="1">
      <alignment horizontal="left"/>
    </xf>
    <xf numFmtId="171" fontId="25" fillId="0" borderId="7" xfId="6" applyNumberFormat="1" applyFont="1" applyFill="1" applyBorder="1" applyAlignment="1" applyProtection="1">
      <alignment horizontal="left"/>
      <protection locked="0"/>
    </xf>
    <xf numFmtId="171" fontId="25" fillId="0" borderId="9" xfId="6" applyNumberFormat="1" applyFont="1" applyFill="1" applyBorder="1" applyAlignment="1" applyProtection="1">
      <alignment horizontal="left"/>
      <protection locked="0"/>
    </xf>
    <xf numFmtId="171" fontId="25" fillId="0" borderId="11" xfId="6" applyNumberFormat="1" applyFont="1" applyFill="1" applyBorder="1" applyAlignment="1" applyProtection="1">
      <alignment horizontal="left"/>
      <protection locked="0"/>
    </xf>
    <xf numFmtId="171" fontId="25" fillId="0" borderId="14" xfId="6" applyNumberFormat="1" applyFont="1" applyFill="1" applyBorder="1" applyAlignment="1" applyProtection="1">
      <alignment horizontal="left"/>
      <protection locked="0"/>
    </xf>
    <xf numFmtId="0" fontId="25" fillId="0" borderId="13" xfId="6" applyFont="1" applyBorder="1"/>
    <xf numFmtId="0" fontId="25" fillId="0" borderId="9" xfId="6" applyFont="1" applyBorder="1"/>
    <xf numFmtId="0" fontId="25" fillId="0" borderId="0" xfId="6" applyFont="1" applyBorder="1"/>
    <xf numFmtId="0" fontId="25" fillId="0" borderId="14" xfId="6" applyFont="1" applyBorder="1"/>
    <xf numFmtId="0" fontId="25" fillId="0" borderId="1" xfId="6" applyFont="1" applyBorder="1"/>
    <xf numFmtId="0" fontId="25" fillId="0" borderId="15" xfId="6" applyFont="1" applyBorder="1"/>
    <xf numFmtId="0" fontId="25" fillId="0" borderId="2" xfId="6" applyFont="1" applyBorder="1" applyAlignment="1">
      <alignment vertical="center"/>
    </xf>
    <xf numFmtId="0" fontId="25" fillId="0" borderId="2" xfId="6" applyFont="1" applyBorder="1" applyAlignment="1">
      <alignment horizontal="left" vertical="center"/>
    </xf>
    <xf numFmtId="0" fontId="25" fillId="0" borderId="7" xfId="6" applyFont="1" applyBorder="1" applyAlignment="1">
      <alignment horizontal="left"/>
    </xf>
    <xf numFmtId="0" fontId="25" fillId="0" borderId="9" xfId="6" applyFont="1" applyBorder="1" applyAlignment="1">
      <alignment horizontal="left"/>
    </xf>
    <xf numFmtId="0" fontId="25" fillId="0" borderId="7" xfId="24" applyNumberFormat="1" applyFont="1" applyBorder="1" applyAlignment="1">
      <alignment horizontal="right" vertical="center"/>
    </xf>
    <xf numFmtId="0" fontId="25" fillId="0" borderId="11" xfId="24" applyNumberFormat="1" applyFont="1" applyBorder="1" applyAlignment="1">
      <alignment horizontal="right" vertical="center"/>
    </xf>
    <xf numFmtId="0" fontId="25" fillId="0" borderId="12" xfId="24" applyNumberFormat="1" applyFont="1" applyBorder="1" applyAlignment="1">
      <alignment horizontal="right" vertical="center"/>
    </xf>
    <xf numFmtId="0" fontId="25" fillId="0" borderId="11" xfId="6" applyFont="1" applyBorder="1" applyAlignment="1">
      <alignment horizontal="left"/>
    </xf>
    <xf numFmtId="0" fontId="25" fillId="0" borderId="14" xfId="6" applyFont="1" applyBorder="1" applyAlignment="1">
      <alignment horizontal="left"/>
    </xf>
    <xf numFmtId="0" fontId="25" fillId="0" borderId="12" xfId="6" applyFont="1" applyBorder="1" applyAlignment="1">
      <alignment horizontal="left"/>
    </xf>
    <xf numFmtId="0" fontId="25" fillId="0" borderId="15" xfId="6" applyFont="1" applyBorder="1" applyAlignment="1">
      <alignment horizontal="left"/>
    </xf>
    <xf numFmtId="0" fontId="68" fillId="10" borderId="3" xfId="5" applyFont="1" applyFill="1" applyBorder="1" applyAlignment="1">
      <alignment horizontal="left"/>
    </xf>
    <xf numFmtId="0" fontId="68" fillId="10" borderId="5" xfId="5" applyFont="1" applyFill="1" applyBorder="1" applyAlignment="1">
      <alignment horizontal="left"/>
    </xf>
    <xf numFmtId="0" fontId="22" fillId="0" borderId="2" xfId="5" applyBorder="1" applyAlignment="1"/>
    <xf numFmtId="0" fontId="22" fillId="0" borderId="4" xfId="5" applyBorder="1" applyAlignment="1"/>
    <xf numFmtId="0" fontId="22" fillId="0" borderId="6" xfId="5" applyBorder="1" applyAlignment="1"/>
    <xf numFmtId="0" fontId="44" fillId="0" borderId="2" xfId="5" applyFont="1" applyFill="1" applyBorder="1" applyAlignment="1"/>
    <xf numFmtId="0" fontId="22" fillId="0" borderId="0" xfId="5" applyBorder="1" applyAlignment="1"/>
    <xf numFmtId="0" fontId="25" fillId="0" borderId="2" xfId="2" applyFont="1" applyFill="1" applyBorder="1" applyAlignment="1">
      <alignment horizontal="left" vertical="center" wrapText="1"/>
    </xf>
    <xf numFmtId="0" fontId="24" fillId="10" borderId="2" xfId="2" applyFont="1" applyFill="1" applyBorder="1" applyAlignment="1">
      <alignment horizontal="left" vertical="center" wrapText="1"/>
    </xf>
    <xf numFmtId="0" fontId="25" fillId="0" borderId="3" xfId="2" applyFont="1" applyFill="1" applyBorder="1" applyAlignment="1">
      <alignment horizontal="left" vertical="center" wrapText="1"/>
    </xf>
    <xf numFmtId="0" fontId="25" fillId="0" borderId="10" xfId="2" applyFont="1" applyFill="1" applyBorder="1" applyAlignment="1">
      <alignment horizontal="left" vertical="center" wrapText="1"/>
    </xf>
    <xf numFmtId="0" fontId="25" fillId="0" borderId="5" xfId="2" applyFont="1" applyFill="1" applyBorder="1" applyAlignment="1">
      <alignment horizontal="left" vertical="center" wrapText="1"/>
    </xf>
    <xf numFmtId="0" fontId="24" fillId="10" borderId="2" xfId="2" applyFont="1" applyFill="1" applyBorder="1" applyAlignment="1" applyProtection="1">
      <alignment horizontal="left" vertical="center"/>
    </xf>
    <xf numFmtId="0" fontId="24" fillId="10" borderId="2" xfId="2" applyFont="1" applyFill="1" applyBorder="1" applyAlignment="1" applyProtection="1">
      <alignment horizontal="center" vertical="center"/>
    </xf>
    <xf numFmtId="0" fontId="71" fillId="8" borderId="0" xfId="18" applyFont="1" applyFill="1" applyAlignment="1">
      <alignment horizontal="center" vertical="center"/>
    </xf>
    <xf numFmtId="0" fontId="86" fillId="12" borderId="22" xfId="0" applyFont="1" applyFill="1" applyBorder="1" applyAlignment="1">
      <alignment horizontal="center" vertical="center"/>
    </xf>
    <xf numFmtId="0" fontId="86" fillId="12" borderId="23" xfId="0" applyFont="1" applyFill="1" applyBorder="1" applyAlignment="1">
      <alignment horizontal="center" vertical="center"/>
    </xf>
    <xf numFmtId="0" fontId="86" fillId="12" borderId="24" xfId="0" applyFont="1" applyFill="1" applyBorder="1" applyAlignment="1">
      <alignment horizontal="center" vertical="center"/>
    </xf>
    <xf numFmtId="0" fontId="86" fillId="12" borderId="25" xfId="0" applyFont="1" applyFill="1" applyBorder="1" applyAlignment="1">
      <alignment horizontal="center" vertical="center"/>
    </xf>
    <xf numFmtId="0" fontId="86" fillId="12" borderId="26" xfId="0" applyFont="1" applyFill="1" applyBorder="1" applyAlignment="1">
      <alignment horizontal="center" vertical="center"/>
    </xf>
    <xf numFmtId="0" fontId="86" fillId="12" borderId="22" xfId="0" applyFont="1" applyFill="1" applyBorder="1" applyAlignment="1">
      <alignment horizontal="left" vertical="center"/>
    </xf>
    <xf numFmtId="0" fontId="86" fillId="12" borderId="24" xfId="0" applyFont="1" applyFill="1" applyBorder="1" applyAlignment="1">
      <alignment horizontal="left" vertical="center"/>
    </xf>
    <xf numFmtId="0" fontId="87" fillId="11" borderId="22" xfId="0" applyFont="1" applyFill="1" applyBorder="1" applyAlignment="1">
      <alignment horizontal="left" vertical="center"/>
    </xf>
    <xf numFmtId="0" fontId="87" fillId="11" borderId="24" xfId="0" applyFont="1" applyFill="1" applyBorder="1" applyAlignment="1">
      <alignment horizontal="left" vertical="center"/>
    </xf>
    <xf numFmtId="0" fontId="86" fillId="12" borderId="22" xfId="0" applyFont="1" applyFill="1" applyBorder="1" applyAlignment="1">
      <alignment horizontal="left" vertical="center" wrapText="1"/>
    </xf>
    <xf numFmtId="0" fontId="86" fillId="12" borderId="24" xfId="0" applyFont="1" applyFill="1" applyBorder="1" applyAlignment="1">
      <alignment horizontal="left" vertical="center" wrapText="1"/>
    </xf>
    <xf numFmtId="0" fontId="86" fillId="12" borderId="23" xfId="0" applyFont="1" applyFill="1" applyBorder="1" applyAlignment="1">
      <alignment horizontal="left" vertical="center" wrapText="1"/>
    </xf>
    <xf numFmtId="4" fontId="49" fillId="12" borderId="22" xfId="0" applyNumberFormat="1" applyFont="1" applyFill="1" applyBorder="1" applyAlignment="1">
      <alignment horizontal="right" vertical="center"/>
    </xf>
    <xf numFmtId="4" fontId="49" fillId="12" borderId="23" xfId="0" applyNumberFormat="1" applyFont="1" applyFill="1" applyBorder="1" applyAlignment="1">
      <alignment horizontal="right" vertical="center"/>
    </xf>
    <xf numFmtId="4" fontId="49" fillId="12" borderId="24" xfId="0" applyNumberFormat="1" applyFont="1" applyFill="1" applyBorder="1" applyAlignment="1">
      <alignment horizontal="right" vertical="center"/>
    </xf>
    <xf numFmtId="0" fontId="88" fillId="13" borderId="25" xfId="0" applyFont="1" applyFill="1" applyBorder="1" applyAlignment="1">
      <alignment horizontal="left" vertical="center"/>
    </xf>
    <xf numFmtId="0" fontId="88" fillId="13" borderId="27" xfId="0" applyFont="1" applyFill="1" applyBorder="1" applyAlignment="1">
      <alignment horizontal="left" vertical="center"/>
    </xf>
    <xf numFmtId="0" fontId="88" fillId="13" borderId="26" xfId="0" applyFont="1" applyFill="1" applyBorder="1" applyAlignment="1">
      <alignment horizontal="left" vertical="center"/>
    </xf>
    <xf numFmtId="0" fontId="86" fillId="12" borderId="27" xfId="0" applyFont="1" applyFill="1" applyBorder="1" applyAlignment="1">
      <alignment horizontal="center" vertical="center"/>
    </xf>
    <xf numFmtId="4" fontId="86" fillId="12" borderId="22" xfId="0" applyNumberFormat="1" applyFont="1" applyFill="1" applyBorder="1" applyAlignment="1">
      <alignment horizontal="center" vertical="center"/>
    </xf>
    <xf numFmtId="4" fontId="86" fillId="12" borderId="23" xfId="0" applyNumberFormat="1" applyFont="1" applyFill="1" applyBorder="1" applyAlignment="1">
      <alignment horizontal="center" vertical="center"/>
    </xf>
    <xf numFmtId="4" fontId="86" fillId="12" borderId="24" xfId="0" applyNumberFormat="1" applyFont="1" applyFill="1" applyBorder="1" applyAlignment="1">
      <alignment horizontal="center" vertical="center"/>
    </xf>
    <xf numFmtId="0" fontId="86" fillId="12" borderId="23" xfId="0" applyFont="1" applyFill="1" applyBorder="1" applyAlignment="1">
      <alignment horizontal="left" vertical="center"/>
    </xf>
    <xf numFmtId="0" fontId="85" fillId="12" borderId="25" xfId="0" applyFont="1" applyFill="1" applyBorder="1" applyAlignment="1">
      <alignment horizontal="center" vertical="center"/>
    </xf>
    <xf numFmtId="0" fontId="85" fillId="12" borderId="27" xfId="0" applyFont="1" applyFill="1" applyBorder="1" applyAlignment="1">
      <alignment horizontal="center" vertical="center"/>
    </xf>
    <xf numFmtId="0" fontId="85" fillId="12" borderId="26" xfId="0" applyFont="1" applyFill="1" applyBorder="1" applyAlignment="1">
      <alignment horizontal="center" vertical="center"/>
    </xf>
    <xf numFmtId="0" fontId="90" fillId="12" borderId="22" xfId="0" applyFont="1" applyFill="1" applyBorder="1" applyAlignment="1">
      <alignment horizontal="left" vertical="center" wrapText="1"/>
    </xf>
    <xf numFmtId="0" fontId="90" fillId="12" borderId="23" xfId="0" applyFont="1" applyFill="1" applyBorder="1" applyAlignment="1">
      <alignment horizontal="left" vertical="center" wrapText="1"/>
    </xf>
    <xf numFmtId="0" fontId="90" fillId="12" borderId="24" xfId="0" applyFont="1" applyFill="1" applyBorder="1" applyAlignment="1">
      <alignment horizontal="left" vertical="center" wrapText="1"/>
    </xf>
    <xf numFmtId="0" fontId="89" fillId="13" borderId="25" xfId="0" applyFont="1" applyFill="1" applyBorder="1" applyAlignment="1">
      <alignment horizontal="left" vertical="center"/>
    </xf>
    <xf numFmtId="0" fontId="89" fillId="13" borderId="26" xfId="0" applyFont="1" applyFill="1" applyBorder="1" applyAlignment="1">
      <alignment horizontal="left" vertical="center"/>
    </xf>
    <xf numFmtId="0" fontId="90" fillId="12" borderId="25" xfId="0" applyFont="1" applyFill="1" applyBorder="1" applyAlignment="1">
      <alignment horizontal="center" vertical="center"/>
    </xf>
    <xf numFmtId="0" fontId="90" fillId="12" borderId="27" xfId="0" applyFont="1" applyFill="1" applyBorder="1" applyAlignment="1">
      <alignment horizontal="center" vertical="center"/>
    </xf>
    <xf numFmtId="0" fontId="90" fillId="12" borderId="26" xfId="0" applyFont="1" applyFill="1" applyBorder="1" applyAlignment="1">
      <alignment horizontal="center" vertical="center"/>
    </xf>
    <xf numFmtId="0" fontId="56" fillId="0" borderId="0" xfId="10" applyFont="1" applyAlignment="1"/>
    <xf numFmtId="0" fontId="0" fillId="0" borderId="0" xfId="0" applyAlignment="1"/>
    <xf numFmtId="0" fontId="87" fillId="11" borderId="25" xfId="0" applyFont="1" applyFill="1" applyBorder="1" applyAlignment="1">
      <alignment horizontal="center" vertical="center"/>
    </xf>
    <xf numFmtId="0" fontId="87" fillId="11" borderId="26" xfId="0" applyFont="1" applyFill="1" applyBorder="1" applyAlignment="1">
      <alignment horizontal="center" vertical="center"/>
    </xf>
    <xf numFmtId="0" fontId="63" fillId="0" borderId="0" xfId="10" applyFont="1" applyAlignment="1"/>
    <xf numFmtId="4" fontId="85" fillId="14" borderId="2" xfId="0" applyNumberFormat="1" applyFont="1" applyFill="1" applyBorder="1" applyAlignment="1">
      <alignment horizontal="center" vertical="center"/>
    </xf>
    <xf numFmtId="0" fontId="85" fillId="11" borderId="3" xfId="0" applyFont="1" applyFill="1" applyBorder="1" applyAlignment="1">
      <alignment horizontal="center" vertical="center"/>
    </xf>
    <xf numFmtId="0" fontId="85" fillId="11" borderId="5" xfId="0" applyFont="1" applyFill="1" applyBorder="1" applyAlignment="1">
      <alignment horizontal="center" vertical="center"/>
    </xf>
    <xf numFmtId="4" fontId="85" fillId="12" borderId="4" xfId="0" applyNumberFormat="1" applyFont="1" applyFill="1" applyBorder="1" applyAlignment="1">
      <alignment horizontal="right" vertical="center"/>
    </xf>
    <xf numFmtId="4" fontId="85" fillId="12" borderId="6" xfId="0" applyNumberFormat="1" applyFont="1" applyFill="1" applyBorder="1" applyAlignment="1">
      <alignment horizontal="right" vertical="center"/>
    </xf>
    <xf numFmtId="0" fontId="46" fillId="6" borderId="12" xfId="18" applyFont="1" applyFill="1" applyBorder="1" applyAlignment="1">
      <alignment horizontal="center"/>
    </xf>
    <xf numFmtId="0" fontId="46" fillId="6" borderId="1" xfId="18" applyFont="1" applyFill="1" applyBorder="1" applyAlignment="1">
      <alignment horizontal="center"/>
    </xf>
    <xf numFmtId="0" fontId="47" fillId="4" borderId="2" xfId="18" applyFont="1" applyFill="1" applyBorder="1" applyAlignment="1">
      <alignment horizontal="center" vertical="center" wrapText="1"/>
    </xf>
    <xf numFmtId="0" fontId="46" fillId="6" borderId="2" xfId="18" applyFont="1" applyFill="1" applyBorder="1" applyAlignment="1">
      <alignment vertical="center" wrapText="1"/>
    </xf>
    <xf numFmtId="0" fontId="47" fillId="6" borderId="2" xfId="18" applyFont="1" applyFill="1" applyBorder="1" applyAlignment="1">
      <alignment vertical="center" wrapText="1"/>
    </xf>
    <xf numFmtId="0" fontId="46" fillId="6" borderId="2" xfId="18" applyFont="1" applyFill="1" applyBorder="1" applyAlignment="1">
      <alignment horizontal="center" vertical="center" wrapText="1"/>
    </xf>
    <xf numFmtId="0" fontId="47" fillId="6" borderId="2" xfId="18" applyFont="1" applyFill="1" applyBorder="1" applyAlignment="1">
      <alignment horizontal="center" vertical="center" wrapText="1"/>
    </xf>
    <xf numFmtId="0" fontId="46" fillId="7" borderId="2" xfId="18" applyFont="1" applyFill="1" applyBorder="1" applyAlignment="1">
      <alignment horizontal="center" vertical="center" wrapText="1"/>
    </xf>
    <xf numFmtId="0" fontId="46" fillId="6" borderId="4" xfId="18" applyFont="1" applyFill="1" applyBorder="1" applyAlignment="1">
      <alignment horizontal="center" vertical="center" wrapText="1"/>
    </xf>
    <xf numFmtId="0" fontId="46" fillId="6" borderId="8" xfId="18" applyFont="1" applyFill="1" applyBorder="1" applyAlignment="1">
      <alignment horizontal="center" vertical="center" wrapText="1"/>
    </xf>
    <xf numFmtId="0" fontId="46" fillId="6" borderId="6" xfId="18" applyFont="1" applyFill="1" applyBorder="1" applyAlignment="1">
      <alignment horizontal="center" vertical="center" wrapText="1"/>
    </xf>
    <xf numFmtId="0" fontId="46" fillId="7" borderId="3" xfId="18" applyFont="1" applyFill="1" applyBorder="1" applyAlignment="1">
      <alignment horizontal="center" vertical="center" wrapText="1"/>
    </xf>
    <xf numFmtId="0" fontId="46" fillId="7" borderId="10" xfId="18" applyFont="1" applyFill="1" applyBorder="1" applyAlignment="1">
      <alignment horizontal="center" vertical="center" wrapText="1"/>
    </xf>
    <xf numFmtId="0" fontId="46" fillId="7" borderId="5" xfId="18" applyFont="1" applyFill="1" applyBorder="1" applyAlignment="1">
      <alignment horizontal="center" vertical="center" wrapText="1"/>
    </xf>
    <xf numFmtId="0" fontId="14" fillId="0" borderId="2" xfId="20" applyBorder="1" applyAlignment="1">
      <alignment horizontal="center" vertical="center"/>
    </xf>
    <xf numFmtId="0" fontId="14" fillId="0" borderId="2" xfId="20" applyBorder="1" applyAlignment="1">
      <alignment horizontal="center"/>
    </xf>
    <xf numFmtId="0" fontId="14" fillId="0" borderId="12" xfId="20" applyBorder="1" applyAlignment="1">
      <alignment horizontal="center"/>
    </xf>
    <xf numFmtId="0" fontId="14" fillId="0" borderId="1" xfId="20" applyBorder="1" applyAlignment="1">
      <alignment horizontal="center"/>
    </xf>
    <xf numFmtId="0" fontId="2" fillId="0" borderId="3" xfId="20" applyFont="1" applyBorder="1" applyAlignment="1">
      <alignment horizontal="center"/>
    </xf>
    <xf numFmtId="0" fontId="14" fillId="0" borderId="10" xfId="20" applyBorder="1" applyAlignment="1">
      <alignment horizontal="center"/>
    </xf>
    <xf numFmtId="0" fontId="14" fillId="0" borderId="5" xfId="20" applyBorder="1" applyAlignment="1">
      <alignment horizontal="center"/>
    </xf>
    <xf numFmtId="0" fontId="14" fillId="0" borderId="3" xfId="20" applyBorder="1" applyAlignment="1">
      <alignment horizontal="center"/>
    </xf>
    <xf numFmtId="4" fontId="86" fillId="12" borderId="22" xfId="0" applyNumberFormat="1" applyFont="1" applyFill="1" applyBorder="1" applyAlignment="1">
      <alignment horizontal="left" vertical="center" wrapText="1"/>
    </xf>
    <xf numFmtId="4" fontId="86" fillId="12" borderId="24" xfId="0" applyNumberFormat="1" applyFont="1" applyFill="1" applyBorder="1" applyAlignment="1">
      <alignment horizontal="left" vertical="center" wrapText="1"/>
    </xf>
    <xf numFmtId="4" fontId="86" fillId="12" borderId="23" xfId="0" applyNumberFormat="1" applyFont="1" applyFill="1" applyBorder="1" applyAlignment="1">
      <alignment horizontal="left" vertical="center" wrapText="1"/>
    </xf>
    <xf numFmtId="0" fontId="25" fillId="0" borderId="3" xfId="4" applyFont="1" applyBorder="1" applyAlignment="1">
      <alignment horizontal="center"/>
    </xf>
    <xf numFmtId="0" fontId="25" fillId="0" borderId="5" xfId="4" applyFont="1" applyBorder="1" applyAlignment="1">
      <alignment horizontal="center"/>
    </xf>
    <xf numFmtId="0" fontId="24" fillId="0" borderId="3" xfId="4" applyFont="1" applyBorder="1" applyAlignment="1">
      <alignment horizontal="center"/>
    </xf>
    <xf numFmtId="0" fontId="24" fillId="0" borderId="5" xfId="4" applyFont="1" applyBorder="1" applyAlignment="1">
      <alignment horizontal="center"/>
    </xf>
    <xf numFmtId="0" fontId="25" fillId="0" borderId="3" xfId="4" applyBorder="1" applyAlignment="1">
      <alignment horizontal="center"/>
    </xf>
    <xf numFmtId="0" fontId="25" fillId="0" borderId="5" xfId="4" applyBorder="1" applyAlignment="1">
      <alignment horizontal="center"/>
    </xf>
    <xf numFmtId="0" fontId="24" fillId="3" borderId="3" xfId="4" applyFont="1" applyFill="1" applyBorder="1" applyAlignment="1">
      <alignment horizontal="left"/>
    </xf>
    <xf numFmtId="0" fontId="24" fillId="3" borderId="10" xfId="4" applyFont="1" applyFill="1" applyBorder="1" applyAlignment="1">
      <alignment horizontal="left"/>
    </xf>
    <xf numFmtId="0" fontId="24" fillId="3" borderId="5" xfId="4" applyFont="1" applyFill="1" applyBorder="1" applyAlignment="1">
      <alignment horizontal="left"/>
    </xf>
    <xf numFmtId="0" fontId="24" fillId="10" borderId="3" xfId="4" applyFont="1" applyFill="1" applyBorder="1" applyAlignment="1">
      <alignment horizontal="center" vertical="center"/>
    </xf>
    <xf numFmtId="0" fontId="24" fillId="10" borderId="5" xfId="4" applyFont="1" applyFill="1" applyBorder="1" applyAlignment="1">
      <alignment horizontal="center" vertical="center"/>
    </xf>
    <xf numFmtId="0" fontId="24" fillId="10" borderId="7" xfId="4" applyFont="1" applyFill="1" applyBorder="1" applyAlignment="1">
      <alignment horizontal="center"/>
    </xf>
    <xf numFmtId="0" fontId="24" fillId="10" borderId="9" xfId="4" applyFont="1" applyFill="1" applyBorder="1" applyAlignment="1">
      <alignment horizontal="center"/>
    </xf>
    <xf numFmtId="0" fontId="24" fillId="10" borderId="3" xfId="4" applyFont="1" applyFill="1" applyBorder="1" applyAlignment="1">
      <alignment horizontal="center"/>
    </xf>
    <xf numFmtId="0" fontId="24" fillId="10" borderId="5" xfId="4" applyFont="1" applyFill="1" applyBorder="1" applyAlignment="1">
      <alignment horizontal="center"/>
    </xf>
    <xf numFmtId="0" fontId="25" fillId="0" borderId="0" xfId="0" applyFont="1" applyAlignment="1">
      <alignment horizontal="left" wrapText="1"/>
    </xf>
  </cellXfs>
  <cellStyles count="30">
    <cellStyle name="Hipervínculo" xfId="26" builtinId="8"/>
    <cellStyle name="Millares" xfId="9" builtinId="3"/>
    <cellStyle name="Millares 2" xfId="24" xr:uid="{00000000-0005-0000-0000-000002000000}"/>
    <cellStyle name="Normal" xfId="0" builtinId="0"/>
    <cellStyle name="Normal 10" xfId="13" xr:uid="{00000000-0005-0000-0000-000004000000}"/>
    <cellStyle name="Normal 11" xfId="14" xr:uid="{00000000-0005-0000-0000-000005000000}"/>
    <cellStyle name="Normal 12" xfId="15" xr:uid="{00000000-0005-0000-0000-000006000000}"/>
    <cellStyle name="Normal 13" xfId="16" xr:uid="{00000000-0005-0000-0000-000007000000}"/>
    <cellStyle name="Normal 13 2" xfId="22" xr:uid="{00000000-0005-0000-0000-000008000000}"/>
    <cellStyle name="Normal 13 2 2" xfId="28" xr:uid="{00000000-0005-0000-0000-000009000000}"/>
    <cellStyle name="Normal 14" xfId="17" xr:uid="{00000000-0005-0000-0000-00000A000000}"/>
    <cellStyle name="Normal 15" xfId="20" xr:uid="{00000000-0005-0000-0000-00000B000000}"/>
    <cellStyle name="Normal 16" xfId="21" xr:uid="{00000000-0005-0000-0000-00000C000000}"/>
    <cellStyle name="Normal 17" xfId="25" xr:uid="{00000000-0005-0000-0000-00000D000000}"/>
    <cellStyle name="Normal 2" xfId="1" xr:uid="{00000000-0005-0000-0000-00000E000000}"/>
    <cellStyle name="Normal 2 2" xfId="6" xr:uid="{00000000-0005-0000-0000-00000F000000}"/>
    <cellStyle name="Normal 2 3" xfId="18" xr:uid="{00000000-0005-0000-0000-000010000000}"/>
    <cellStyle name="Normal 3" xfId="2" xr:uid="{00000000-0005-0000-0000-000011000000}"/>
    <cellStyle name="Normal 3 2" xfId="19" xr:uid="{00000000-0005-0000-0000-000012000000}"/>
    <cellStyle name="Normal 4" xfId="3" xr:uid="{00000000-0005-0000-0000-000013000000}"/>
    <cellStyle name="Normal 4 2" xfId="11" xr:uid="{00000000-0005-0000-0000-000014000000}"/>
    <cellStyle name="Normal 5" xfId="4" xr:uid="{00000000-0005-0000-0000-000015000000}"/>
    <cellStyle name="Normal 6" xfId="5" xr:uid="{00000000-0005-0000-0000-000016000000}"/>
    <cellStyle name="Normal 6 2" xfId="23" xr:uid="{00000000-0005-0000-0000-000017000000}"/>
    <cellStyle name="Normal 6 2 2" xfId="29" xr:uid="{00000000-0005-0000-0000-000018000000}"/>
    <cellStyle name="Normal 7" xfId="8" xr:uid="{00000000-0005-0000-0000-000019000000}"/>
    <cellStyle name="Normal 8" xfId="10" xr:uid="{00000000-0005-0000-0000-00001A000000}"/>
    <cellStyle name="Normal 9" xfId="12" xr:uid="{00000000-0005-0000-0000-00001B000000}"/>
    <cellStyle name="Porcentaje" xfId="27" builtinId="5"/>
    <cellStyle name="Porcentual 2" xfId="7" xr:uid="{00000000-0005-0000-0000-00001D000000}"/>
  </cellStyles>
  <dxfs count="0"/>
  <tableStyles count="0" defaultTableStyle="TableStyleMedium9" defaultPivotStyle="PivotStyleLight16"/>
  <colors>
    <mruColors>
      <color rgb="FF66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connections" Target="connections.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90" Type="http://schemas.openxmlformats.org/officeDocument/2006/relationships/styles" Target="styles.xml"/><Relationship Id="rId95" Type="http://schemas.openxmlformats.org/officeDocument/2006/relationships/customXml" Target="../customXml/item3.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worksheet" Target="worksheets/sheet85.xml"/><Relationship Id="rId93" Type="http://schemas.openxmlformats.org/officeDocument/2006/relationships/customXml" Target="../customXml/item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theme" Target="theme/theme1.xml"/><Relationship Id="rId9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calcChain" Target="calcChain.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a:t>Tráfico de mercancías </a:t>
            </a:r>
          </a:p>
          <a:p>
            <a:pPr>
              <a:defRPr/>
            </a:pPr>
            <a:r>
              <a:rPr lang="es-ES"/>
              <a:t>(Tm)</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barChart>
        <c:barDir val="col"/>
        <c:grouping val="clustered"/>
        <c:varyColors val="0"/>
        <c:ser>
          <c:idx val="0"/>
          <c:order val="0"/>
          <c:tx>
            <c:strRef>
              <c:f>'4.10.1'!$A$8</c:f>
              <c:strCache>
                <c:ptCount val="1"/>
                <c:pt idx="0">
                  <c:v>GRANELES LÍQUIDOS</c:v>
                </c:pt>
              </c:strCache>
            </c:strRef>
          </c:tx>
          <c:spPr>
            <a:solidFill>
              <a:schemeClr val="accent1"/>
            </a:solidFill>
            <a:ln>
              <a:noFill/>
            </a:ln>
            <a:effectLst/>
          </c:spPr>
          <c:invertIfNegative val="0"/>
          <c:cat>
            <c:numRef>
              <c:f>'4.10.1'!$E$7:$O$7</c:f>
              <c:numCache>
                <c:formatCode>General</c:formatCode>
                <c:ptCount val="11"/>
                <c:pt idx="0">
                  <c:v>2008</c:v>
                </c:pt>
                <c:pt idx="1">
                  <c:v>2009</c:v>
                </c:pt>
                <c:pt idx="2">
                  <c:v>2010</c:v>
                </c:pt>
                <c:pt idx="3">
                  <c:v>2011</c:v>
                </c:pt>
                <c:pt idx="4">
                  <c:v>2012</c:v>
                </c:pt>
                <c:pt idx="5">
                  <c:v>2013</c:v>
                </c:pt>
                <c:pt idx="6">
                  <c:v>2014</c:v>
                </c:pt>
                <c:pt idx="7">
                  <c:v>2015</c:v>
                </c:pt>
                <c:pt idx="8">
                  <c:v>2016</c:v>
                </c:pt>
                <c:pt idx="9">
                  <c:v>2017</c:v>
                </c:pt>
                <c:pt idx="10">
                  <c:v>2018</c:v>
                </c:pt>
              </c:numCache>
            </c:numRef>
          </c:cat>
          <c:val>
            <c:numRef>
              <c:f>'4.10.1'!$E$8:$O$8</c:f>
              <c:numCache>
                <c:formatCode>#,##0</c:formatCode>
                <c:ptCount val="11"/>
                <c:pt idx="0">
                  <c:v>13641890.83</c:v>
                </c:pt>
                <c:pt idx="1">
                  <c:v>13042241</c:v>
                </c:pt>
                <c:pt idx="2">
                  <c:v>16352793.58</c:v>
                </c:pt>
                <c:pt idx="3">
                  <c:v>21675604</c:v>
                </c:pt>
                <c:pt idx="4">
                  <c:v>22921256.699999999</c:v>
                </c:pt>
                <c:pt idx="5">
                  <c:v>21488717.510000002</c:v>
                </c:pt>
                <c:pt idx="6">
                  <c:v>21863371.93</c:v>
                </c:pt>
                <c:pt idx="7">
                  <c:v>21598676</c:v>
                </c:pt>
                <c:pt idx="8">
                  <c:v>24136062.359999999</c:v>
                </c:pt>
                <c:pt idx="9">
                  <c:v>24904547</c:v>
                </c:pt>
                <c:pt idx="10">
                  <c:v>25119930.949999999</c:v>
                </c:pt>
              </c:numCache>
            </c:numRef>
          </c:val>
          <c:extLst>
            <c:ext xmlns:c16="http://schemas.microsoft.com/office/drawing/2014/chart" uri="{C3380CC4-5D6E-409C-BE32-E72D297353CC}">
              <c16:uniqueId val="{00000000-51A2-4282-B3E3-8BCE624D882E}"/>
            </c:ext>
          </c:extLst>
        </c:ser>
        <c:ser>
          <c:idx val="1"/>
          <c:order val="1"/>
          <c:tx>
            <c:strRef>
              <c:f>'4.10.1'!$A$9</c:f>
              <c:strCache>
                <c:ptCount val="1"/>
                <c:pt idx="0">
                  <c:v>GRANELES SÓLIDOS</c:v>
                </c:pt>
              </c:strCache>
            </c:strRef>
          </c:tx>
          <c:spPr>
            <a:solidFill>
              <a:schemeClr val="accent2"/>
            </a:solidFill>
            <a:ln>
              <a:noFill/>
            </a:ln>
            <a:effectLst/>
          </c:spPr>
          <c:invertIfNegative val="0"/>
          <c:cat>
            <c:numRef>
              <c:f>'4.10.1'!$E$7:$O$7</c:f>
              <c:numCache>
                <c:formatCode>General</c:formatCode>
                <c:ptCount val="11"/>
                <c:pt idx="0">
                  <c:v>2008</c:v>
                </c:pt>
                <c:pt idx="1">
                  <c:v>2009</c:v>
                </c:pt>
                <c:pt idx="2">
                  <c:v>2010</c:v>
                </c:pt>
                <c:pt idx="3">
                  <c:v>2011</c:v>
                </c:pt>
                <c:pt idx="4">
                  <c:v>2012</c:v>
                </c:pt>
                <c:pt idx="5">
                  <c:v>2013</c:v>
                </c:pt>
                <c:pt idx="6">
                  <c:v>2014</c:v>
                </c:pt>
                <c:pt idx="7">
                  <c:v>2015</c:v>
                </c:pt>
                <c:pt idx="8">
                  <c:v>2016</c:v>
                </c:pt>
                <c:pt idx="9">
                  <c:v>2017</c:v>
                </c:pt>
                <c:pt idx="10">
                  <c:v>2018</c:v>
                </c:pt>
              </c:numCache>
            </c:numRef>
          </c:cat>
          <c:val>
            <c:numRef>
              <c:f>'4.10.1'!$E$9:$O$9</c:f>
              <c:numCache>
                <c:formatCode>#,##0</c:formatCode>
                <c:ptCount val="11"/>
                <c:pt idx="0">
                  <c:v>6525092</c:v>
                </c:pt>
                <c:pt idx="1">
                  <c:v>4167345</c:v>
                </c:pt>
                <c:pt idx="2">
                  <c:v>5394260</c:v>
                </c:pt>
                <c:pt idx="3">
                  <c:v>4459388</c:v>
                </c:pt>
                <c:pt idx="4">
                  <c:v>4830967.32</c:v>
                </c:pt>
                <c:pt idx="5">
                  <c:v>4145909.3600000003</c:v>
                </c:pt>
                <c:pt idx="6">
                  <c:v>4662814.16</c:v>
                </c:pt>
                <c:pt idx="7">
                  <c:v>5137350.37</c:v>
                </c:pt>
                <c:pt idx="8">
                  <c:v>5759382.7799999993</c:v>
                </c:pt>
                <c:pt idx="9">
                  <c:v>6487378</c:v>
                </c:pt>
                <c:pt idx="10">
                  <c:v>6662398.7800000003</c:v>
                </c:pt>
              </c:numCache>
            </c:numRef>
          </c:val>
          <c:extLst>
            <c:ext xmlns:c16="http://schemas.microsoft.com/office/drawing/2014/chart" uri="{C3380CC4-5D6E-409C-BE32-E72D297353CC}">
              <c16:uniqueId val="{00000001-51A2-4282-B3E3-8BCE624D882E}"/>
            </c:ext>
          </c:extLst>
        </c:ser>
        <c:ser>
          <c:idx val="2"/>
          <c:order val="2"/>
          <c:tx>
            <c:strRef>
              <c:f>'4.10.1'!$A$10</c:f>
              <c:strCache>
                <c:ptCount val="1"/>
                <c:pt idx="0">
                  <c:v>MERCANCÍA GENERAL</c:v>
                </c:pt>
              </c:strCache>
            </c:strRef>
          </c:tx>
          <c:spPr>
            <a:solidFill>
              <a:schemeClr val="accent3"/>
            </a:solidFill>
            <a:ln>
              <a:noFill/>
            </a:ln>
            <a:effectLst/>
          </c:spPr>
          <c:invertIfNegative val="0"/>
          <c:cat>
            <c:numRef>
              <c:f>'4.10.1'!$E$7:$O$7</c:f>
              <c:numCache>
                <c:formatCode>General</c:formatCode>
                <c:ptCount val="11"/>
                <c:pt idx="0">
                  <c:v>2008</c:v>
                </c:pt>
                <c:pt idx="1">
                  <c:v>2009</c:v>
                </c:pt>
                <c:pt idx="2">
                  <c:v>2010</c:v>
                </c:pt>
                <c:pt idx="3">
                  <c:v>2011</c:v>
                </c:pt>
                <c:pt idx="4">
                  <c:v>2012</c:v>
                </c:pt>
                <c:pt idx="5">
                  <c:v>2013</c:v>
                </c:pt>
                <c:pt idx="6">
                  <c:v>2014</c:v>
                </c:pt>
                <c:pt idx="7">
                  <c:v>2015</c:v>
                </c:pt>
                <c:pt idx="8">
                  <c:v>2016</c:v>
                </c:pt>
                <c:pt idx="9">
                  <c:v>2017</c:v>
                </c:pt>
                <c:pt idx="10">
                  <c:v>2018</c:v>
                </c:pt>
              </c:numCache>
            </c:numRef>
          </c:cat>
          <c:val>
            <c:numRef>
              <c:f>'4.10.1'!$E$10:$O$10</c:f>
              <c:numCache>
                <c:formatCode>#,##0</c:formatCode>
                <c:ptCount val="11"/>
                <c:pt idx="0">
                  <c:v>450301</c:v>
                </c:pt>
                <c:pt idx="1">
                  <c:v>315947</c:v>
                </c:pt>
                <c:pt idx="2">
                  <c:v>281801</c:v>
                </c:pt>
                <c:pt idx="3">
                  <c:v>452521</c:v>
                </c:pt>
                <c:pt idx="4">
                  <c:v>754080.84000000008</c:v>
                </c:pt>
                <c:pt idx="5">
                  <c:v>734875.96</c:v>
                </c:pt>
                <c:pt idx="6">
                  <c:v>719893.82</c:v>
                </c:pt>
                <c:pt idx="7">
                  <c:v>480024.16</c:v>
                </c:pt>
                <c:pt idx="8">
                  <c:v>485783.93</c:v>
                </c:pt>
                <c:pt idx="9">
                  <c:v>785447</c:v>
                </c:pt>
                <c:pt idx="10">
                  <c:v>984753.86</c:v>
                </c:pt>
              </c:numCache>
            </c:numRef>
          </c:val>
          <c:extLst>
            <c:ext xmlns:c16="http://schemas.microsoft.com/office/drawing/2014/chart" uri="{C3380CC4-5D6E-409C-BE32-E72D297353CC}">
              <c16:uniqueId val="{00000002-51A2-4282-B3E3-8BCE624D882E}"/>
            </c:ext>
          </c:extLst>
        </c:ser>
        <c:dLbls>
          <c:showLegendKey val="0"/>
          <c:showVal val="0"/>
          <c:showCatName val="0"/>
          <c:showSerName val="0"/>
          <c:showPercent val="0"/>
          <c:showBubbleSize val="0"/>
        </c:dLbls>
        <c:gapWidth val="150"/>
        <c:axId val="460529104"/>
        <c:axId val="460526360"/>
      </c:barChart>
      <c:catAx>
        <c:axId val="4605291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460526360"/>
        <c:crosses val="autoZero"/>
        <c:auto val="1"/>
        <c:lblAlgn val="ctr"/>
        <c:lblOffset val="100"/>
        <c:noMultiLvlLbl val="0"/>
      </c:catAx>
      <c:valAx>
        <c:axId val="46052636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460529104"/>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s-ES"/>
          </a:p>
        </c:txPr>
      </c:dTable>
      <c:spPr>
        <a:noFill/>
        <a:ln>
          <a:noFill/>
        </a:ln>
        <a:effectLst/>
      </c:spPr>
    </c:plotArea>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a:t>Contenedores</a:t>
            </a:r>
          </a:p>
          <a:p>
            <a:pPr>
              <a:defRPr/>
            </a:pPr>
            <a:r>
              <a:rPr lang="es-ES"/>
              <a:t>(TEUS)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lineChart>
        <c:grouping val="standard"/>
        <c:varyColors val="0"/>
        <c:ser>
          <c:idx val="0"/>
          <c:order val="0"/>
          <c:tx>
            <c:strRef>
              <c:f>'4.10.10'!$A$6</c:f>
              <c:strCache>
                <c:ptCount val="1"/>
                <c:pt idx="0">
                  <c:v>EN TRÁNSITO-NACIONAL</c:v>
                </c:pt>
              </c:strCache>
            </c:strRef>
          </c:tx>
          <c:spPr>
            <a:ln w="28575" cap="rnd">
              <a:solidFill>
                <a:schemeClr val="accent1"/>
              </a:solidFill>
              <a:round/>
            </a:ln>
            <a:effectLst/>
          </c:spPr>
          <c:marker>
            <c:symbol val="none"/>
          </c:marker>
          <c:cat>
            <c:strRef>
              <c:extLst>
                <c:ext xmlns:c15="http://schemas.microsoft.com/office/drawing/2012/chart" uri="{02D57815-91ED-43cb-92C2-25804820EDAC}">
                  <c15:fullRef>
                    <c15:sqref>'4.10.10'!$E$4:$O$5</c15:sqref>
                  </c15:fullRef>
                </c:ext>
              </c:extLst>
              <c:f>'4.10.10'!$H$4:$O$5</c:f>
              <c:strCache>
                <c:ptCount val="8"/>
                <c:pt idx="0">
                  <c:v>2011</c:v>
                </c:pt>
                <c:pt idx="1">
                  <c:v>2012</c:v>
                </c:pt>
                <c:pt idx="2">
                  <c:v>2013</c:v>
                </c:pt>
                <c:pt idx="3">
                  <c:v>2014</c:v>
                </c:pt>
                <c:pt idx="4">
                  <c:v>2015</c:v>
                </c:pt>
                <c:pt idx="5">
                  <c:v>2016</c:v>
                </c:pt>
                <c:pt idx="6">
                  <c:v>2017</c:v>
                </c:pt>
                <c:pt idx="7">
                  <c:v>2018</c:v>
                </c:pt>
              </c:strCache>
            </c:strRef>
          </c:cat>
          <c:val>
            <c:numRef>
              <c:extLst>
                <c:ext xmlns:c15="http://schemas.microsoft.com/office/drawing/2012/chart" uri="{02D57815-91ED-43cb-92C2-25804820EDAC}">
                  <c15:fullRef>
                    <c15:sqref>'4.10.10'!$E$6:$O$6</c15:sqref>
                  </c15:fullRef>
                </c:ext>
              </c:extLst>
              <c:f>'4.10.10'!$H$6:$O$6</c:f>
              <c:numCache>
                <c:formatCode>#,##0</c:formatCode>
                <c:ptCount val="8"/>
                <c:pt idx="0">
                  <c:v>0</c:v>
                </c:pt>
                <c:pt idx="1">
                  <c:v>0</c:v>
                </c:pt>
                <c:pt idx="2">
                  <c:v>0</c:v>
                </c:pt>
                <c:pt idx="3">
                  <c:v>0</c:v>
                </c:pt>
                <c:pt idx="4">
                  <c:v>0</c:v>
                </c:pt>
                <c:pt idx="5" formatCode="General">
                  <c:v>56</c:v>
                </c:pt>
                <c:pt idx="6" formatCode="General">
                  <c:v>0</c:v>
                </c:pt>
                <c:pt idx="7" formatCode="General">
                  <c:v>16</c:v>
                </c:pt>
              </c:numCache>
            </c:numRef>
          </c:val>
          <c:smooth val="1"/>
          <c:extLst>
            <c:ext xmlns:c16="http://schemas.microsoft.com/office/drawing/2014/chart" uri="{C3380CC4-5D6E-409C-BE32-E72D297353CC}">
              <c16:uniqueId val="{00000000-2F0A-45F1-87F1-4A8AD3FFD6A1}"/>
            </c:ext>
          </c:extLst>
        </c:ser>
        <c:ser>
          <c:idx val="1"/>
          <c:order val="1"/>
          <c:tx>
            <c:strRef>
              <c:f>'4.10.10'!$A$7</c:f>
              <c:strCache>
                <c:ptCount val="1"/>
                <c:pt idx="0">
                  <c:v>EN TRÁNSITO-EXTERIOR</c:v>
                </c:pt>
              </c:strCache>
            </c:strRef>
          </c:tx>
          <c:spPr>
            <a:ln w="28575" cap="rnd">
              <a:solidFill>
                <a:schemeClr val="accent2"/>
              </a:solidFill>
              <a:round/>
            </a:ln>
            <a:effectLst/>
          </c:spPr>
          <c:marker>
            <c:symbol val="none"/>
          </c:marker>
          <c:cat>
            <c:strRef>
              <c:extLst>
                <c:ext xmlns:c15="http://schemas.microsoft.com/office/drawing/2012/chart" uri="{02D57815-91ED-43cb-92C2-25804820EDAC}">
                  <c15:fullRef>
                    <c15:sqref>'4.10.10'!$E$4:$O$5</c15:sqref>
                  </c15:fullRef>
                </c:ext>
              </c:extLst>
              <c:f>'4.10.10'!$H$4:$O$5</c:f>
              <c:strCache>
                <c:ptCount val="8"/>
                <c:pt idx="0">
                  <c:v>2011</c:v>
                </c:pt>
                <c:pt idx="1">
                  <c:v>2012</c:v>
                </c:pt>
                <c:pt idx="2">
                  <c:v>2013</c:v>
                </c:pt>
                <c:pt idx="3">
                  <c:v>2014</c:v>
                </c:pt>
                <c:pt idx="4">
                  <c:v>2015</c:v>
                </c:pt>
                <c:pt idx="5">
                  <c:v>2016</c:v>
                </c:pt>
                <c:pt idx="6">
                  <c:v>2017</c:v>
                </c:pt>
                <c:pt idx="7">
                  <c:v>2018</c:v>
                </c:pt>
              </c:strCache>
            </c:strRef>
          </c:cat>
          <c:val>
            <c:numRef>
              <c:extLst>
                <c:ext xmlns:c15="http://schemas.microsoft.com/office/drawing/2012/chart" uri="{02D57815-91ED-43cb-92C2-25804820EDAC}">
                  <c15:fullRef>
                    <c15:sqref>'4.10.10'!$E$7:$O$7</c15:sqref>
                  </c15:fullRef>
                </c:ext>
              </c:extLst>
              <c:f>'4.10.10'!$H$7:$O$7</c:f>
              <c:numCache>
                <c:formatCode>#,##0</c:formatCode>
                <c:ptCount val="8"/>
                <c:pt idx="0">
                  <c:v>0</c:v>
                </c:pt>
                <c:pt idx="1">
                  <c:v>0</c:v>
                </c:pt>
                <c:pt idx="2">
                  <c:v>0</c:v>
                </c:pt>
                <c:pt idx="3">
                  <c:v>0</c:v>
                </c:pt>
                <c:pt idx="4">
                  <c:v>0</c:v>
                </c:pt>
                <c:pt idx="5" formatCode="General">
                  <c:v>198</c:v>
                </c:pt>
                <c:pt idx="6" formatCode="General">
                  <c:v>750</c:v>
                </c:pt>
                <c:pt idx="7" formatCode="General">
                  <c:v>1256</c:v>
                </c:pt>
              </c:numCache>
            </c:numRef>
          </c:val>
          <c:smooth val="1"/>
          <c:extLst>
            <c:ext xmlns:c16="http://schemas.microsoft.com/office/drawing/2014/chart" uri="{C3380CC4-5D6E-409C-BE32-E72D297353CC}">
              <c16:uniqueId val="{00000001-2F0A-45F1-87F1-4A8AD3FFD6A1}"/>
            </c:ext>
          </c:extLst>
        </c:ser>
        <c:ser>
          <c:idx val="2"/>
          <c:order val="2"/>
          <c:tx>
            <c:strRef>
              <c:f>'4.10.10'!$A$8</c:f>
              <c:strCache>
                <c:ptCount val="1"/>
                <c:pt idx="0">
                  <c:v> ENTRADAS-SALIDAS NACIONAL </c:v>
                </c:pt>
              </c:strCache>
            </c:strRef>
          </c:tx>
          <c:spPr>
            <a:ln w="28575" cap="rnd">
              <a:solidFill>
                <a:schemeClr val="accent3"/>
              </a:solidFill>
              <a:round/>
            </a:ln>
            <a:effectLst/>
          </c:spPr>
          <c:marker>
            <c:symbol val="none"/>
          </c:marker>
          <c:cat>
            <c:strRef>
              <c:extLst>
                <c:ext xmlns:c15="http://schemas.microsoft.com/office/drawing/2012/chart" uri="{02D57815-91ED-43cb-92C2-25804820EDAC}">
                  <c15:fullRef>
                    <c15:sqref>'4.10.10'!$E$4:$O$5</c15:sqref>
                  </c15:fullRef>
                </c:ext>
              </c:extLst>
              <c:f>'4.10.10'!$H$4:$O$5</c:f>
              <c:strCache>
                <c:ptCount val="8"/>
                <c:pt idx="0">
                  <c:v>2011</c:v>
                </c:pt>
                <c:pt idx="1">
                  <c:v>2012</c:v>
                </c:pt>
                <c:pt idx="2">
                  <c:v>2013</c:v>
                </c:pt>
                <c:pt idx="3">
                  <c:v>2014</c:v>
                </c:pt>
                <c:pt idx="4">
                  <c:v>2015</c:v>
                </c:pt>
                <c:pt idx="5">
                  <c:v>2016</c:v>
                </c:pt>
                <c:pt idx="6">
                  <c:v>2017</c:v>
                </c:pt>
                <c:pt idx="7">
                  <c:v>2018</c:v>
                </c:pt>
              </c:strCache>
            </c:strRef>
          </c:cat>
          <c:val>
            <c:numRef>
              <c:extLst>
                <c:ext xmlns:c15="http://schemas.microsoft.com/office/drawing/2012/chart" uri="{02D57815-91ED-43cb-92C2-25804820EDAC}">
                  <c15:fullRef>
                    <c15:sqref>'4.10.10'!$E$8:$O$8</c15:sqref>
                  </c15:fullRef>
                </c:ext>
              </c:extLst>
              <c:f>'4.10.10'!$H$8:$O$8</c:f>
              <c:numCache>
                <c:formatCode>#,##0</c:formatCode>
                <c:ptCount val="8"/>
                <c:pt idx="0">
                  <c:v>908</c:v>
                </c:pt>
                <c:pt idx="1">
                  <c:v>1506</c:v>
                </c:pt>
                <c:pt idx="2">
                  <c:v>1561</c:v>
                </c:pt>
                <c:pt idx="3">
                  <c:v>967</c:v>
                </c:pt>
                <c:pt idx="4">
                  <c:v>2792</c:v>
                </c:pt>
                <c:pt idx="5">
                  <c:v>3342</c:v>
                </c:pt>
                <c:pt idx="6">
                  <c:v>44283</c:v>
                </c:pt>
                <c:pt idx="7">
                  <c:v>50470</c:v>
                </c:pt>
              </c:numCache>
            </c:numRef>
          </c:val>
          <c:smooth val="1"/>
          <c:extLst>
            <c:ext xmlns:c16="http://schemas.microsoft.com/office/drawing/2014/chart" uri="{C3380CC4-5D6E-409C-BE32-E72D297353CC}">
              <c16:uniqueId val="{00000002-2F0A-45F1-87F1-4A8AD3FFD6A1}"/>
            </c:ext>
          </c:extLst>
        </c:ser>
        <c:ser>
          <c:idx val="3"/>
          <c:order val="3"/>
          <c:tx>
            <c:strRef>
              <c:f>'4.10.10'!$A$9</c:f>
              <c:strCache>
                <c:ptCount val="1"/>
                <c:pt idx="0">
                  <c:v> IMPORT-EXPORT EXTERIOR </c:v>
                </c:pt>
              </c:strCache>
            </c:strRef>
          </c:tx>
          <c:spPr>
            <a:ln w="28575" cap="rnd">
              <a:solidFill>
                <a:schemeClr val="accent6"/>
              </a:solidFill>
              <a:round/>
            </a:ln>
            <a:effectLst/>
          </c:spPr>
          <c:marker>
            <c:symbol val="none"/>
          </c:marker>
          <c:cat>
            <c:strRef>
              <c:extLst>
                <c:ext xmlns:c15="http://schemas.microsoft.com/office/drawing/2012/chart" uri="{02D57815-91ED-43cb-92C2-25804820EDAC}">
                  <c15:fullRef>
                    <c15:sqref>'4.10.10'!$E$4:$O$5</c15:sqref>
                  </c15:fullRef>
                </c:ext>
              </c:extLst>
              <c:f>'4.10.10'!$H$4:$O$5</c:f>
              <c:strCache>
                <c:ptCount val="8"/>
                <c:pt idx="0">
                  <c:v>2011</c:v>
                </c:pt>
                <c:pt idx="1">
                  <c:v>2012</c:v>
                </c:pt>
                <c:pt idx="2">
                  <c:v>2013</c:v>
                </c:pt>
                <c:pt idx="3">
                  <c:v>2014</c:v>
                </c:pt>
                <c:pt idx="4">
                  <c:v>2015</c:v>
                </c:pt>
                <c:pt idx="5">
                  <c:v>2016</c:v>
                </c:pt>
                <c:pt idx="6">
                  <c:v>2017</c:v>
                </c:pt>
                <c:pt idx="7">
                  <c:v>2018</c:v>
                </c:pt>
              </c:strCache>
            </c:strRef>
          </c:cat>
          <c:val>
            <c:numRef>
              <c:extLst>
                <c:ext xmlns:c15="http://schemas.microsoft.com/office/drawing/2012/chart" uri="{02D57815-91ED-43cb-92C2-25804820EDAC}">
                  <c15:fullRef>
                    <c15:sqref>'4.10.10'!$E$9:$O$9</c15:sqref>
                  </c15:fullRef>
                </c:ext>
              </c:extLst>
              <c:f>'4.10.10'!$H$9:$O$9</c:f>
              <c:numCache>
                <c:formatCode>#,##0</c:formatCode>
                <c:ptCount val="8"/>
                <c:pt idx="0">
                  <c:v>1086</c:v>
                </c:pt>
                <c:pt idx="1">
                  <c:v>243</c:v>
                </c:pt>
                <c:pt idx="2">
                  <c:v>1555</c:v>
                </c:pt>
                <c:pt idx="3">
                  <c:v>4807</c:v>
                </c:pt>
                <c:pt idx="4">
                  <c:v>5042</c:v>
                </c:pt>
                <c:pt idx="5">
                  <c:v>8480</c:v>
                </c:pt>
                <c:pt idx="6">
                  <c:v>13883</c:v>
                </c:pt>
                <c:pt idx="7">
                  <c:v>18546</c:v>
                </c:pt>
              </c:numCache>
            </c:numRef>
          </c:val>
          <c:smooth val="0"/>
          <c:extLst>
            <c:ext xmlns:c16="http://schemas.microsoft.com/office/drawing/2014/chart" uri="{C3380CC4-5D6E-409C-BE32-E72D297353CC}">
              <c16:uniqueId val="{00000000-E9C8-4C57-B2B7-4D3FEB067C6F}"/>
            </c:ext>
          </c:extLst>
        </c:ser>
        <c:dLbls>
          <c:showLegendKey val="0"/>
          <c:showVal val="0"/>
          <c:showCatName val="0"/>
          <c:showSerName val="0"/>
          <c:showPercent val="0"/>
          <c:showBubbleSize val="0"/>
        </c:dLbls>
        <c:smooth val="0"/>
        <c:axId val="462166464"/>
        <c:axId val="462171168"/>
      </c:lineChart>
      <c:catAx>
        <c:axId val="462166464"/>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462171168"/>
        <c:crosses val="autoZero"/>
        <c:auto val="1"/>
        <c:lblAlgn val="ctr"/>
        <c:lblOffset val="100"/>
        <c:noMultiLvlLbl val="0"/>
      </c:catAx>
      <c:valAx>
        <c:axId val="46217116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462166464"/>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s-ES"/>
          </a:p>
        </c:txPr>
      </c:dTable>
      <c:spPr>
        <a:noFill/>
        <a:ln w="25400">
          <a:noFill/>
        </a:ln>
        <a:effectLst/>
      </c:spPr>
    </c:plotArea>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a:t>Buques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lineChart>
        <c:grouping val="standard"/>
        <c:varyColors val="0"/>
        <c:ser>
          <c:idx val="1"/>
          <c:order val="1"/>
          <c:tx>
            <c:strRef>
              <c:f>'4.10.11'!$A$7</c:f>
              <c:strCache>
                <c:ptCount val="1"/>
                <c:pt idx="0">
                  <c:v>N.º de buques </c:v>
                </c:pt>
              </c:strCache>
            </c:strRef>
          </c:tx>
          <c:spPr>
            <a:ln w="28575" cap="rnd">
              <a:solidFill>
                <a:schemeClr val="accent2"/>
              </a:solidFill>
              <a:round/>
            </a:ln>
            <a:effectLst/>
          </c:spPr>
          <c:marker>
            <c:symbol val="none"/>
          </c:marker>
          <c:cat>
            <c:numRef>
              <c:f>'4.10.11'!$E$5:$O$5</c:f>
              <c:numCache>
                <c:formatCode>General</c:formatCode>
                <c:ptCount val="11"/>
                <c:pt idx="0">
                  <c:v>2008</c:v>
                </c:pt>
                <c:pt idx="1">
                  <c:v>2009</c:v>
                </c:pt>
                <c:pt idx="2">
                  <c:v>2010</c:v>
                </c:pt>
                <c:pt idx="3">
                  <c:v>2011</c:v>
                </c:pt>
                <c:pt idx="4">
                  <c:v>2012</c:v>
                </c:pt>
                <c:pt idx="5">
                  <c:v>2013</c:v>
                </c:pt>
                <c:pt idx="6">
                  <c:v>2014</c:v>
                </c:pt>
                <c:pt idx="7">
                  <c:v>2015</c:v>
                </c:pt>
                <c:pt idx="8">
                  <c:v>2016</c:v>
                </c:pt>
                <c:pt idx="9">
                  <c:v>2017</c:v>
                </c:pt>
                <c:pt idx="10">
                  <c:v>2018</c:v>
                </c:pt>
              </c:numCache>
            </c:numRef>
          </c:cat>
          <c:val>
            <c:numRef>
              <c:f>'4.10.11'!$E$7:$O$7</c:f>
              <c:numCache>
                <c:formatCode>#,##0</c:formatCode>
                <c:ptCount val="11"/>
                <c:pt idx="0">
                  <c:v>1784</c:v>
                </c:pt>
                <c:pt idx="1">
                  <c:v>1547</c:v>
                </c:pt>
                <c:pt idx="2">
                  <c:v>1861</c:v>
                </c:pt>
                <c:pt idx="3">
                  <c:v>1981</c:v>
                </c:pt>
                <c:pt idx="4">
                  <c:v>2067</c:v>
                </c:pt>
                <c:pt idx="5">
                  <c:v>1919</c:v>
                </c:pt>
                <c:pt idx="6">
                  <c:v>1834</c:v>
                </c:pt>
                <c:pt idx="7">
                  <c:v>1839</c:v>
                </c:pt>
                <c:pt idx="8">
                  <c:v>2191</c:v>
                </c:pt>
                <c:pt idx="9">
                  <c:v>2291</c:v>
                </c:pt>
                <c:pt idx="10">
                  <c:v>2396</c:v>
                </c:pt>
              </c:numCache>
            </c:numRef>
          </c:val>
          <c:smooth val="0"/>
          <c:extLst>
            <c:ext xmlns:c16="http://schemas.microsoft.com/office/drawing/2014/chart" uri="{C3380CC4-5D6E-409C-BE32-E72D297353CC}">
              <c16:uniqueId val="{00000000-603D-477E-A264-2EC69B035553}"/>
            </c:ext>
          </c:extLst>
        </c:ser>
        <c:dLbls>
          <c:showLegendKey val="0"/>
          <c:showVal val="0"/>
          <c:showCatName val="0"/>
          <c:showSerName val="0"/>
          <c:showPercent val="0"/>
          <c:showBubbleSize val="0"/>
        </c:dLbls>
        <c:marker val="1"/>
        <c:smooth val="0"/>
        <c:axId val="462169992"/>
        <c:axId val="462166856"/>
      </c:lineChart>
      <c:lineChart>
        <c:grouping val="standard"/>
        <c:varyColors val="0"/>
        <c:ser>
          <c:idx val="0"/>
          <c:order val="0"/>
          <c:tx>
            <c:strRef>
              <c:f>'4.10.11'!$A$6</c:f>
              <c:strCache>
                <c:ptCount val="1"/>
                <c:pt idx="0">
                  <c:v>G.T. </c:v>
                </c:pt>
              </c:strCache>
            </c:strRef>
          </c:tx>
          <c:spPr>
            <a:ln w="28575" cap="rnd">
              <a:solidFill>
                <a:schemeClr val="accent1"/>
              </a:solidFill>
              <a:round/>
            </a:ln>
            <a:effectLst/>
          </c:spPr>
          <c:marker>
            <c:symbol val="none"/>
          </c:marker>
          <c:cat>
            <c:numRef>
              <c:f>'4.10.11'!$E$5:$N$5</c:f>
              <c:numCache>
                <c:formatCode>General</c:formatCode>
                <c:ptCount val="10"/>
                <c:pt idx="0">
                  <c:v>2008</c:v>
                </c:pt>
                <c:pt idx="1">
                  <c:v>2009</c:v>
                </c:pt>
                <c:pt idx="2">
                  <c:v>2010</c:v>
                </c:pt>
                <c:pt idx="3">
                  <c:v>2011</c:v>
                </c:pt>
                <c:pt idx="4">
                  <c:v>2012</c:v>
                </c:pt>
                <c:pt idx="5">
                  <c:v>2013</c:v>
                </c:pt>
                <c:pt idx="6">
                  <c:v>2014</c:v>
                </c:pt>
                <c:pt idx="7">
                  <c:v>2015</c:v>
                </c:pt>
                <c:pt idx="8">
                  <c:v>2016</c:v>
                </c:pt>
                <c:pt idx="9">
                  <c:v>2017</c:v>
                </c:pt>
              </c:numCache>
            </c:numRef>
          </c:cat>
          <c:val>
            <c:numRef>
              <c:f>'4.10.11'!$E$6:$O$6</c:f>
              <c:numCache>
                <c:formatCode>#,##0</c:formatCode>
                <c:ptCount val="11"/>
                <c:pt idx="0">
                  <c:v>23579000</c:v>
                </c:pt>
                <c:pt idx="1">
                  <c:v>20619000</c:v>
                </c:pt>
                <c:pt idx="2">
                  <c:v>25085000</c:v>
                </c:pt>
                <c:pt idx="3">
                  <c:v>29126000</c:v>
                </c:pt>
                <c:pt idx="4">
                  <c:v>31408000</c:v>
                </c:pt>
                <c:pt idx="5">
                  <c:v>28912000</c:v>
                </c:pt>
                <c:pt idx="6">
                  <c:v>27046208</c:v>
                </c:pt>
                <c:pt idx="7">
                  <c:v>27016518</c:v>
                </c:pt>
                <c:pt idx="8">
                  <c:v>33453338</c:v>
                </c:pt>
                <c:pt idx="9">
                  <c:v>35441146</c:v>
                </c:pt>
                <c:pt idx="10">
                  <c:v>36843807</c:v>
                </c:pt>
              </c:numCache>
            </c:numRef>
          </c:val>
          <c:smooth val="0"/>
          <c:extLst>
            <c:ext xmlns:c16="http://schemas.microsoft.com/office/drawing/2014/chart" uri="{C3380CC4-5D6E-409C-BE32-E72D297353CC}">
              <c16:uniqueId val="{00000001-603D-477E-A264-2EC69B035553}"/>
            </c:ext>
          </c:extLst>
        </c:ser>
        <c:dLbls>
          <c:showLegendKey val="0"/>
          <c:showVal val="0"/>
          <c:showCatName val="0"/>
          <c:showSerName val="0"/>
          <c:showPercent val="0"/>
          <c:showBubbleSize val="0"/>
        </c:dLbls>
        <c:marker val="1"/>
        <c:smooth val="0"/>
        <c:axId val="462167640"/>
        <c:axId val="462167248"/>
      </c:lineChart>
      <c:catAx>
        <c:axId val="4621699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462166856"/>
        <c:crosses val="autoZero"/>
        <c:auto val="1"/>
        <c:lblAlgn val="ctr"/>
        <c:lblOffset val="100"/>
        <c:noMultiLvlLbl val="0"/>
      </c:catAx>
      <c:valAx>
        <c:axId val="462166856"/>
        <c:scaling>
          <c:orientation val="minMax"/>
          <c:min val="15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ES"/>
                  <a:t>N.º</a:t>
                </a:r>
                <a:r>
                  <a:rPr lang="es-ES" baseline="0"/>
                  <a:t> de buques</a:t>
                </a:r>
                <a:endParaRPr lang="es-ES"/>
              </a:p>
            </c:rich>
          </c:tx>
          <c:layout>
            <c:manualLayout>
              <c:xMode val="edge"/>
              <c:yMode val="edge"/>
              <c:x val="5.6980065501651148E-2"/>
              <c:y val="0.36489682081955543"/>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E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462169992"/>
        <c:crosses val="autoZero"/>
        <c:crossBetween val="between"/>
      </c:valAx>
      <c:valAx>
        <c:axId val="462167248"/>
        <c:scaling>
          <c:orientation val="minMax"/>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ES"/>
                  <a:t>G.T.</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ES"/>
            </a:p>
          </c:txPr>
        </c:title>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462167640"/>
        <c:crosses val="max"/>
        <c:crossBetween val="between"/>
      </c:valAx>
      <c:catAx>
        <c:axId val="462167640"/>
        <c:scaling>
          <c:orientation val="minMax"/>
        </c:scaling>
        <c:delete val="1"/>
        <c:axPos val="b"/>
        <c:numFmt formatCode="General" sourceLinked="1"/>
        <c:majorTickMark val="out"/>
        <c:minorTickMark val="none"/>
        <c:tickLblPos val="nextTo"/>
        <c:crossAx val="462167248"/>
        <c:crosses val="autoZero"/>
        <c:auto val="1"/>
        <c:lblAlgn val="ctr"/>
        <c:lblOffset val="100"/>
        <c:noMultiLvlLbl val="0"/>
      </c:cat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s-ES"/>
          </a:p>
        </c:txPr>
      </c:dTable>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sz="1400" b="0" i="0" u="none" strike="noStrike" kern="1200" spc="0" baseline="0">
                <a:solidFill>
                  <a:sysClr val="windowText" lastClr="000000">
                    <a:lumMod val="65000"/>
                    <a:lumOff val="35000"/>
                  </a:sysClr>
                </a:solidFill>
                <a:latin typeface="+mn-lt"/>
                <a:ea typeface="+mn-ea"/>
                <a:cs typeface="+mn-cs"/>
              </a:defRPr>
            </a:pPr>
            <a:r>
              <a:rPr lang="es-ES" sz="1400" b="0" i="0" u="none" strike="noStrike" kern="1200" spc="0" baseline="0">
                <a:solidFill>
                  <a:sysClr val="windowText" lastClr="000000">
                    <a:lumMod val="65000"/>
                    <a:lumOff val="35000"/>
                  </a:sysClr>
                </a:solidFill>
                <a:latin typeface="+mn-lt"/>
                <a:ea typeface="+mn-ea"/>
                <a:cs typeface="+mn-cs"/>
              </a:rPr>
              <a:t>Evolución del tráfico</a:t>
            </a:r>
          </a:p>
          <a:p>
            <a:pPr algn="ctr" rtl="0">
              <a:defRPr sz="1400" b="0" spc="0">
                <a:solidFill>
                  <a:sysClr val="windowText" lastClr="000000">
                    <a:lumMod val="65000"/>
                    <a:lumOff val="35000"/>
                  </a:sysClr>
                </a:solidFill>
              </a:defRPr>
            </a:pPr>
            <a:r>
              <a:rPr lang="es-ES" sz="1100" b="0" i="0" u="none" strike="noStrike" kern="1200" baseline="0">
                <a:solidFill>
                  <a:sysClr val="windowText" lastClr="000000">
                    <a:lumMod val="65000"/>
                    <a:lumOff val="35000"/>
                  </a:sysClr>
                </a:solidFill>
                <a:latin typeface="+mn-lt"/>
                <a:ea typeface="+mn-ea"/>
                <a:cs typeface="+mn-cs"/>
              </a:rPr>
              <a:t>(Tm)</a:t>
            </a:r>
          </a:p>
        </c:rich>
      </c:tx>
      <c:overlay val="0"/>
      <c:spPr>
        <a:noFill/>
        <a:ln>
          <a:noFill/>
        </a:ln>
        <a:effectLst/>
      </c:spPr>
      <c:txPr>
        <a:bodyPr rot="0" spcFirstLastPara="1" vertOverflow="ellipsis" vert="horz" wrap="square" anchor="ctr" anchorCtr="1"/>
        <a:lstStyle/>
        <a:p>
          <a:pPr algn="ctr" rtl="0">
            <a:defRPr sz="1400" b="0" i="0" u="none" strike="noStrike" kern="1200" spc="0" baseline="0">
              <a:solidFill>
                <a:sysClr val="windowText" lastClr="000000">
                  <a:lumMod val="65000"/>
                  <a:lumOff val="35000"/>
                </a:sysClr>
              </a:solidFill>
              <a:latin typeface="+mn-lt"/>
              <a:ea typeface="+mn-ea"/>
              <a:cs typeface="+mn-cs"/>
            </a:defRPr>
          </a:pPr>
          <a:endParaRPr lang="es-ES"/>
        </a:p>
      </c:txPr>
    </c:title>
    <c:autoTitleDeleted val="0"/>
    <c:plotArea>
      <c:layout/>
      <c:lineChart>
        <c:grouping val="standard"/>
        <c:varyColors val="0"/>
        <c:ser>
          <c:idx val="0"/>
          <c:order val="0"/>
          <c:tx>
            <c:strRef>
              <c:f>'4.10.12'!$B$4</c:f>
              <c:strCache>
                <c:ptCount val="1"/>
                <c:pt idx="0">
                  <c:v>Carga</c:v>
                </c:pt>
              </c:strCache>
            </c:strRef>
          </c:tx>
          <c:spPr>
            <a:ln w="34925" cap="rnd">
              <a:solidFill>
                <a:schemeClr val="accent1"/>
              </a:solidFill>
              <a:round/>
            </a:ln>
            <a:effectLst>
              <a:outerShdw blurRad="40000" dist="23000" dir="5400000" rotWithShape="0">
                <a:srgbClr val="000000">
                  <a:alpha val="35000"/>
                </a:srgbClr>
              </a:outerShdw>
            </a:effectLst>
          </c:spPr>
          <c:marker>
            <c:symbol val="none"/>
          </c:marker>
          <c:cat>
            <c:numRef>
              <c:f>'4.10.12'!$A$5:$A$117</c:f>
              <c:numCache>
                <c:formatCode>General</c:formatCode>
                <c:ptCount val="113"/>
                <c:pt idx="0">
                  <c:v>1906</c:v>
                </c:pt>
                <c:pt idx="1">
                  <c:v>1907</c:v>
                </c:pt>
                <c:pt idx="2">
                  <c:v>1908</c:v>
                </c:pt>
                <c:pt idx="3">
                  <c:v>1909</c:v>
                </c:pt>
                <c:pt idx="4">
                  <c:v>1910</c:v>
                </c:pt>
                <c:pt idx="5">
                  <c:v>1911</c:v>
                </c:pt>
                <c:pt idx="6">
                  <c:v>1912</c:v>
                </c:pt>
                <c:pt idx="7">
                  <c:v>1913</c:v>
                </c:pt>
                <c:pt idx="8">
                  <c:v>1914</c:v>
                </c:pt>
                <c:pt idx="9">
                  <c:v>1915</c:v>
                </c:pt>
                <c:pt idx="10">
                  <c:v>1916</c:v>
                </c:pt>
                <c:pt idx="11">
                  <c:v>1917</c:v>
                </c:pt>
                <c:pt idx="12">
                  <c:v>1918</c:v>
                </c:pt>
                <c:pt idx="13">
                  <c:v>1919</c:v>
                </c:pt>
                <c:pt idx="14">
                  <c:v>1920</c:v>
                </c:pt>
                <c:pt idx="15">
                  <c:v>1921</c:v>
                </c:pt>
                <c:pt idx="16">
                  <c:v>1922</c:v>
                </c:pt>
                <c:pt idx="17">
                  <c:v>1923</c:v>
                </c:pt>
                <c:pt idx="18">
                  <c:v>1924</c:v>
                </c:pt>
                <c:pt idx="19">
                  <c:v>1925</c:v>
                </c:pt>
                <c:pt idx="20">
                  <c:v>1926</c:v>
                </c:pt>
                <c:pt idx="21">
                  <c:v>1927</c:v>
                </c:pt>
                <c:pt idx="22">
                  <c:v>1928</c:v>
                </c:pt>
                <c:pt idx="23">
                  <c:v>1929</c:v>
                </c:pt>
                <c:pt idx="24">
                  <c:v>1930</c:v>
                </c:pt>
                <c:pt idx="25">
                  <c:v>1931</c:v>
                </c:pt>
                <c:pt idx="26">
                  <c:v>1932</c:v>
                </c:pt>
                <c:pt idx="27">
                  <c:v>1933</c:v>
                </c:pt>
                <c:pt idx="28">
                  <c:v>1934</c:v>
                </c:pt>
                <c:pt idx="29">
                  <c:v>1935</c:v>
                </c:pt>
                <c:pt idx="30">
                  <c:v>1936</c:v>
                </c:pt>
                <c:pt idx="31">
                  <c:v>1937</c:v>
                </c:pt>
                <c:pt idx="32">
                  <c:v>1938</c:v>
                </c:pt>
                <c:pt idx="33">
                  <c:v>1939</c:v>
                </c:pt>
                <c:pt idx="34">
                  <c:v>1940</c:v>
                </c:pt>
                <c:pt idx="35">
                  <c:v>1941</c:v>
                </c:pt>
                <c:pt idx="36">
                  <c:v>1942</c:v>
                </c:pt>
                <c:pt idx="37">
                  <c:v>1943</c:v>
                </c:pt>
                <c:pt idx="38">
                  <c:v>1944</c:v>
                </c:pt>
                <c:pt idx="39">
                  <c:v>1945</c:v>
                </c:pt>
                <c:pt idx="40">
                  <c:v>1946</c:v>
                </c:pt>
                <c:pt idx="41">
                  <c:v>1947</c:v>
                </c:pt>
                <c:pt idx="42">
                  <c:v>1948</c:v>
                </c:pt>
                <c:pt idx="43">
                  <c:v>1949</c:v>
                </c:pt>
                <c:pt idx="44">
                  <c:v>1950</c:v>
                </c:pt>
                <c:pt idx="45">
                  <c:v>1951</c:v>
                </c:pt>
                <c:pt idx="46">
                  <c:v>1952</c:v>
                </c:pt>
                <c:pt idx="47">
                  <c:v>1953</c:v>
                </c:pt>
                <c:pt idx="48">
                  <c:v>1954</c:v>
                </c:pt>
                <c:pt idx="49">
                  <c:v>1955</c:v>
                </c:pt>
                <c:pt idx="50">
                  <c:v>1956</c:v>
                </c:pt>
                <c:pt idx="51">
                  <c:v>1957</c:v>
                </c:pt>
                <c:pt idx="52">
                  <c:v>1958</c:v>
                </c:pt>
                <c:pt idx="53">
                  <c:v>1959</c:v>
                </c:pt>
                <c:pt idx="54">
                  <c:v>1960</c:v>
                </c:pt>
                <c:pt idx="55">
                  <c:v>1961</c:v>
                </c:pt>
                <c:pt idx="56">
                  <c:v>1962</c:v>
                </c:pt>
                <c:pt idx="57">
                  <c:v>1963</c:v>
                </c:pt>
                <c:pt idx="58">
                  <c:v>1964</c:v>
                </c:pt>
                <c:pt idx="59">
                  <c:v>1965</c:v>
                </c:pt>
                <c:pt idx="60">
                  <c:v>1966</c:v>
                </c:pt>
                <c:pt idx="61">
                  <c:v>1967</c:v>
                </c:pt>
                <c:pt idx="62">
                  <c:v>1968</c:v>
                </c:pt>
                <c:pt idx="63">
                  <c:v>1969</c:v>
                </c:pt>
                <c:pt idx="64">
                  <c:v>1970</c:v>
                </c:pt>
                <c:pt idx="65">
                  <c:v>1971</c:v>
                </c:pt>
                <c:pt idx="66">
                  <c:v>1972</c:v>
                </c:pt>
                <c:pt idx="67">
                  <c:v>1973</c:v>
                </c:pt>
                <c:pt idx="68">
                  <c:v>1974</c:v>
                </c:pt>
                <c:pt idx="69">
                  <c:v>1975</c:v>
                </c:pt>
                <c:pt idx="70">
                  <c:v>1976</c:v>
                </c:pt>
                <c:pt idx="71">
                  <c:v>1977</c:v>
                </c:pt>
                <c:pt idx="72">
                  <c:v>1978</c:v>
                </c:pt>
                <c:pt idx="73">
                  <c:v>1979</c:v>
                </c:pt>
                <c:pt idx="74">
                  <c:v>1980</c:v>
                </c:pt>
                <c:pt idx="75">
                  <c:v>1981</c:v>
                </c:pt>
                <c:pt idx="76">
                  <c:v>1982</c:v>
                </c:pt>
                <c:pt idx="77">
                  <c:v>1983</c:v>
                </c:pt>
                <c:pt idx="78">
                  <c:v>1984</c:v>
                </c:pt>
                <c:pt idx="79">
                  <c:v>1985</c:v>
                </c:pt>
                <c:pt idx="80">
                  <c:v>1986</c:v>
                </c:pt>
                <c:pt idx="81">
                  <c:v>1987</c:v>
                </c:pt>
                <c:pt idx="82">
                  <c:v>1988</c:v>
                </c:pt>
                <c:pt idx="83">
                  <c:v>1989</c:v>
                </c:pt>
                <c:pt idx="84">
                  <c:v>1990</c:v>
                </c:pt>
                <c:pt idx="85">
                  <c:v>1991</c:v>
                </c:pt>
                <c:pt idx="86">
                  <c:v>1992</c:v>
                </c:pt>
                <c:pt idx="87">
                  <c:v>1993</c:v>
                </c:pt>
                <c:pt idx="88">
                  <c:v>1994</c:v>
                </c:pt>
                <c:pt idx="89">
                  <c:v>1995</c:v>
                </c:pt>
                <c:pt idx="90">
                  <c:v>1996</c:v>
                </c:pt>
                <c:pt idx="91">
                  <c:v>1997</c:v>
                </c:pt>
                <c:pt idx="92">
                  <c:v>1998</c:v>
                </c:pt>
                <c:pt idx="93">
                  <c:v>1999</c:v>
                </c:pt>
                <c:pt idx="94">
                  <c:v>2000</c:v>
                </c:pt>
                <c:pt idx="95">
                  <c:v>2001</c:v>
                </c:pt>
                <c:pt idx="96">
                  <c:v>2002</c:v>
                </c:pt>
                <c:pt idx="97">
                  <c:v>2003</c:v>
                </c:pt>
                <c:pt idx="98">
                  <c:v>2004</c:v>
                </c:pt>
                <c:pt idx="99">
                  <c:v>2005</c:v>
                </c:pt>
                <c:pt idx="100">
                  <c:v>2006</c:v>
                </c:pt>
                <c:pt idx="101">
                  <c:v>2007</c:v>
                </c:pt>
                <c:pt idx="102">
                  <c:v>2008</c:v>
                </c:pt>
                <c:pt idx="103">
                  <c:v>2009</c:v>
                </c:pt>
                <c:pt idx="104">
                  <c:v>2010</c:v>
                </c:pt>
                <c:pt idx="105">
                  <c:v>2011</c:v>
                </c:pt>
                <c:pt idx="106">
                  <c:v>2012</c:v>
                </c:pt>
                <c:pt idx="107">
                  <c:v>2013</c:v>
                </c:pt>
                <c:pt idx="108">
                  <c:v>2014</c:v>
                </c:pt>
                <c:pt idx="109">
                  <c:v>2015</c:v>
                </c:pt>
                <c:pt idx="110">
                  <c:v>2016</c:v>
                </c:pt>
                <c:pt idx="111">
                  <c:v>2017</c:v>
                </c:pt>
                <c:pt idx="112">
                  <c:v>2018</c:v>
                </c:pt>
              </c:numCache>
            </c:numRef>
          </c:cat>
          <c:val>
            <c:numRef>
              <c:f>'4.10.12'!$B$5:$B$117</c:f>
              <c:numCache>
                <c:formatCode>#,##0</c:formatCode>
                <c:ptCount val="113"/>
                <c:pt idx="0">
                  <c:v>2317818</c:v>
                </c:pt>
                <c:pt idx="1">
                  <c:v>2540138</c:v>
                </c:pt>
                <c:pt idx="2">
                  <c:v>2579431</c:v>
                </c:pt>
                <c:pt idx="3">
                  <c:v>2422416</c:v>
                </c:pt>
                <c:pt idx="4">
                  <c:v>2604468</c:v>
                </c:pt>
                <c:pt idx="5">
                  <c:v>3127562</c:v>
                </c:pt>
                <c:pt idx="6">
                  <c:v>3214333</c:v>
                </c:pt>
                <c:pt idx="7">
                  <c:v>3112345</c:v>
                </c:pt>
                <c:pt idx="8">
                  <c:v>2689974</c:v>
                </c:pt>
                <c:pt idx="9">
                  <c:v>2243399</c:v>
                </c:pt>
                <c:pt idx="10">
                  <c:v>2736190</c:v>
                </c:pt>
                <c:pt idx="11">
                  <c:v>2161366</c:v>
                </c:pt>
                <c:pt idx="12">
                  <c:v>1226633</c:v>
                </c:pt>
                <c:pt idx="13">
                  <c:v>905838</c:v>
                </c:pt>
                <c:pt idx="14">
                  <c:v>1661569</c:v>
                </c:pt>
                <c:pt idx="15">
                  <c:v>1491916</c:v>
                </c:pt>
                <c:pt idx="16">
                  <c:v>2088024</c:v>
                </c:pt>
                <c:pt idx="17">
                  <c:v>1913412</c:v>
                </c:pt>
                <c:pt idx="18">
                  <c:v>2320751</c:v>
                </c:pt>
                <c:pt idx="19">
                  <c:v>2284578</c:v>
                </c:pt>
                <c:pt idx="20">
                  <c:v>2233315</c:v>
                </c:pt>
                <c:pt idx="21">
                  <c:v>2478612</c:v>
                </c:pt>
                <c:pt idx="22">
                  <c:v>2929038</c:v>
                </c:pt>
                <c:pt idx="23">
                  <c:v>3164120</c:v>
                </c:pt>
                <c:pt idx="24">
                  <c:v>3040881</c:v>
                </c:pt>
                <c:pt idx="25">
                  <c:v>2010641</c:v>
                </c:pt>
                <c:pt idx="26">
                  <c:v>1839245</c:v>
                </c:pt>
                <c:pt idx="27">
                  <c:v>2044807</c:v>
                </c:pt>
                <c:pt idx="28">
                  <c:v>2170497</c:v>
                </c:pt>
                <c:pt idx="29">
                  <c:v>2158109</c:v>
                </c:pt>
                <c:pt idx="30">
                  <c:v>1917566</c:v>
                </c:pt>
                <c:pt idx="31">
                  <c:v>2341329</c:v>
                </c:pt>
                <c:pt idx="32">
                  <c:v>2260050</c:v>
                </c:pt>
                <c:pt idx="33">
                  <c:v>1613395</c:v>
                </c:pt>
                <c:pt idx="34">
                  <c:v>1023501</c:v>
                </c:pt>
                <c:pt idx="35">
                  <c:v>612176</c:v>
                </c:pt>
                <c:pt idx="36">
                  <c:v>546170</c:v>
                </c:pt>
                <c:pt idx="37">
                  <c:v>502918</c:v>
                </c:pt>
                <c:pt idx="38">
                  <c:v>515891</c:v>
                </c:pt>
                <c:pt idx="39">
                  <c:v>742914</c:v>
                </c:pt>
                <c:pt idx="40">
                  <c:v>854203</c:v>
                </c:pt>
                <c:pt idx="41">
                  <c:v>1199734</c:v>
                </c:pt>
                <c:pt idx="42">
                  <c:v>1387537</c:v>
                </c:pt>
                <c:pt idx="43">
                  <c:v>1399470</c:v>
                </c:pt>
                <c:pt idx="44">
                  <c:v>1548042</c:v>
                </c:pt>
                <c:pt idx="45">
                  <c:v>1981404</c:v>
                </c:pt>
                <c:pt idx="46">
                  <c:v>2090472</c:v>
                </c:pt>
                <c:pt idx="47">
                  <c:v>1624546</c:v>
                </c:pt>
                <c:pt idx="48">
                  <c:v>2019934</c:v>
                </c:pt>
                <c:pt idx="49">
                  <c:v>2107994</c:v>
                </c:pt>
                <c:pt idx="50">
                  <c:v>2168188</c:v>
                </c:pt>
                <c:pt idx="51">
                  <c:v>2258189</c:v>
                </c:pt>
                <c:pt idx="52">
                  <c:v>2050801</c:v>
                </c:pt>
                <c:pt idx="53">
                  <c:v>2238953</c:v>
                </c:pt>
                <c:pt idx="54">
                  <c:v>2735354</c:v>
                </c:pt>
                <c:pt idx="55">
                  <c:v>2527281</c:v>
                </c:pt>
                <c:pt idx="56">
                  <c:v>2191918</c:v>
                </c:pt>
                <c:pt idx="57">
                  <c:v>2044534</c:v>
                </c:pt>
                <c:pt idx="58">
                  <c:v>2352655</c:v>
                </c:pt>
                <c:pt idx="59">
                  <c:v>2404309</c:v>
                </c:pt>
                <c:pt idx="60">
                  <c:v>2218644</c:v>
                </c:pt>
                <c:pt idx="61">
                  <c:v>2821195</c:v>
                </c:pt>
                <c:pt idx="62">
                  <c:v>4112876</c:v>
                </c:pt>
                <c:pt idx="63">
                  <c:v>4515724</c:v>
                </c:pt>
                <c:pt idx="64">
                  <c:v>4919684</c:v>
                </c:pt>
                <c:pt idx="65">
                  <c:v>5172064</c:v>
                </c:pt>
                <c:pt idx="66">
                  <c:v>4587721</c:v>
                </c:pt>
                <c:pt idx="67">
                  <c:v>4548356</c:v>
                </c:pt>
                <c:pt idx="68">
                  <c:v>5163782</c:v>
                </c:pt>
                <c:pt idx="69">
                  <c:v>5261941</c:v>
                </c:pt>
                <c:pt idx="70">
                  <c:v>5115254</c:v>
                </c:pt>
                <c:pt idx="71">
                  <c:v>5534398</c:v>
                </c:pt>
                <c:pt idx="72">
                  <c:v>5231982</c:v>
                </c:pt>
                <c:pt idx="73">
                  <c:v>4290474</c:v>
                </c:pt>
                <c:pt idx="74">
                  <c:v>4694607</c:v>
                </c:pt>
                <c:pt idx="75">
                  <c:v>4826602</c:v>
                </c:pt>
                <c:pt idx="76">
                  <c:v>4295594</c:v>
                </c:pt>
                <c:pt idx="77">
                  <c:v>4338156</c:v>
                </c:pt>
                <c:pt idx="78">
                  <c:v>4241004</c:v>
                </c:pt>
                <c:pt idx="79">
                  <c:v>3292534</c:v>
                </c:pt>
                <c:pt idx="80">
                  <c:v>4687984</c:v>
                </c:pt>
                <c:pt idx="81">
                  <c:v>3865666</c:v>
                </c:pt>
                <c:pt idx="82">
                  <c:v>3949018</c:v>
                </c:pt>
                <c:pt idx="83">
                  <c:v>3437320</c:v>
                </c:pt>
                <c:pt idx="84">
                  <c:v>3198549</c:v>
                </c:pt>
                <c:pt idx="85">
                  <c:v>2539749</c:v>
                </c:pt>
                <c:pt idx="86">
                  <c:v>2966581</c:v>
                </c:pt>
                <c:pt idx="87">
                  <c:v>3327083</c:v>
                </c:pt>
                <c:pt idx="88">
                  <c:v>3139876</c:v>
                </c:pt>
                <c:pt idx="89">
                  <c:v>5949307</c:v>
                </c:pt>
                <c:pt idx="90">
                  <c:v>3846330</c:v>
                </c:pt>
                <c:pt idx="91">
                  <c:v>3745083</c:v>
                </c:pt>
                <c:pt idx="92">
                  <c:v>3674992</c:v>
                </c:pt>
                <c:pt idx="93">
                  <c:v>3776835</c:v>
                </c:pt>
                <c:pt idx="94">
                  <c:v>4488413</c:v>
                </c:pt>
                <c:pt idx="95">
                  <c:v>4151251</c:v>
                </c:pt>
                <c:pt idx="96">
                  <c:v>3244488</c:v>
                </c:pt>
                <c:pt idx="97">
                  <c:v>3176563</c:v>
                </c:pt>
                <c:pt idx="98">
                  <c:v>3386398</c:v>
                </c:pt>
                <c:pt idx="99">
                  <c:v>3703464</c:v>
                </c:pt>
                <c:pt idx="100">
                  <c:v>3941040</c:v>
                </c:pt>
                <c:pt idx="101">
                  <c:v>3905114</c:v>
                </c:pt>
                <c:pt idx="102">
                  <c:v>3983872</c:v>
                </c:pt>
                <c:pt idx="103">
                  <c:v>3782023</c:v>
                </c:pt>
                <c:pt idx="104">
                  <c:v>5384347</c:v>
                </c:pt>
                <c:pt idx="105">
                  <c:v>8129653</c:v>
                </c:pt>
                <c:pt idx="106">
                  <c:v>10200850</c:v>
                </c:pt>
                <c:pt idx="107">
                  <c:v>9985444.6400000006</c:v>
                </c:pt>
                <c:pt idx="108">
                  <c:v>10504410.130000001</c:v>
                </c:pt>
                <c:pt idx="109">
                  <c:v>9973520</c:v>
                </c:pt>
                <c:pt idx="110">
                  <c:v>11648345</c:v>
                </c:pt>
                <c:pt idx="111">
                  <c:v>11591829</c:v>
                </c:pt>
                <c:pt idx="112">
                  <c:v>12235016</c:v>
                </c:pt>
              </c:numCache>
            </c:numRef>
          </c:val>
          <c:smooth val="0"/>
          <c:extLst>
            <c:ext xmlns:c16="http://schemas.microsoft.com/office/drawing/2014/chart" uri="{C3380CC4-5D6E-409C-BE32-E72D297353CC}">
              <c16:uniqueId val="{00000000-2083-45DC-950A-B2F7A552C7B8}"/>
            </c:ext>
          </c:extLst>
        </c:ser>
        <c:ser>
          <c:idx val="1"/>
          <c:order val="1"/>
          <c:tx>
            <c:strRef>
              <c:f>'4.10.12'!$C$4</c:f>
              <c:strCache>
                <c:ptCount val="1"/>
                <c:pt idx="0">
                  <c:v>Descarga</c:v>
                </c:pt>
              </c:strCache>
            </c:strRef>
          </c:tx>
          <c:spPr>
            <a:ln w="34925" cap="rnd">
              <a:solidFill>
                <a:schemeClr val="accent2"/>
              </a:solidFill>
              <a:round/>
            </a:ln>
            <a:effectLst>
              <a:outerShdw blurRad="40000" dist="23000" dir="5400000" rotWithShape="0">
                <a:srgbClr val="000000">
                  <a:alpha val="35000"/>
                </a:srgbClr>
              </a:outerShdw>
            </a:effectLst>
          </c:spPr>
          <c:marker>
            <c:symbol val="none"/>
          </c:marker>
          <c:cat>
            <c:numRef>
              <c:f>'4.10.12'!$A$5:$A$117</c:f>
              <c:numCache>
                <c:formatCode>General</c:formatCode>
                <c:ptCount val="113"/>
                <c:pt idx="0">
                  <c:v>1906</c:v>
                </c:pt>
                <c:pt idx="1">
                  <c:v>1907</c:v>
                </c:pt>
                <c:pt idx="2">
                  <c:v>1908</c:v>
                </c:pt>
                <c:pt idx="3">
                  <c:v>1909</c:v>
                </c:pt>
                <c:pt idx="4">
                  <c:v>1910</c:v>
                </c:pt>
                <c:pt idx="5">
                  <c:v>1911</c:v>
                </c:pt>
                <c:pt idx="6">
                  <c:v>1912</c:v>
                </c:pt>
                <c:pt idx="7">
                  <c:v>1913</c:v>
                </c:pt>
                <c:pt idx="8">
                  <c:v>1914</c:v>
                </c:pt>
                <c:pt idx="9">
                  <c:v>1915</c:v>
                </c:pt>
                <c:pt idx="10">
                  <c:v>1916</c:v>
                </c:pt>
                <c:pt idx="11">
                  <c:v>1917</c:v>
                </c:pt>
                <c:pt idx="12">
                  <c:v>1918</c:v>
                </c:pt>
                <c:pt idx="13">
                  <c:v>1919</c:v>
                </c:pt>
                <c:pt idx="14">
                  <c:v>1920</c:v>
                </c:pt>
                <c:pt idx="15">
                  <c:v>1921</c:v>
                </c:pt>
                <c:pt idx="16">
                  <c:v>1922</c:v>
                </c:pt>
                <c:pt idx="17">
                  <c:v>1923</c:v>
                </c:pt>
                <c:pt idx="18">
                  <c:v>1924</c:v>
                </c:pt>
                <c:pt idx="19">
                  <c:v>1925</c:v>
                </c:pt>
                <c:pt idx="20">
                  <c:v>1926</c:v>
                </c:pt>
                <c:pt idx="21">
                  <c:v>1927</c:v>
                </c:pt>
                <c:pt idx="22">
                  <c:v>1928</c:v>
                </c:pt>
                <c:pt idx="23">
                  <c:v>1929</c:v>
                </c:pt>
                <c:pt idx="24">
                  <c:v>1930</c:v>
                </c:pt>
                <c:pt idx="25">
                  <c:v>1931</c:v>
                </c:pt>
                <c:pt idx="26">
                  <c:v>1932</c:v>
                </c:pt>
                <c:pt idx="27">
                  <c:v>1933</c:v>
                </c:pt>
                <c:pt idx="28">
                  <c:v>1934</c:v>
                </c:pt>
                <c:pt idx="29">
                  <c:v>1935</c:v>
                </c:pt>
                <c:pt idx="30">
                  <c:v>1936</c:v>
                </c:pt>
                <c:pt idx="31">
                  <c:v>1937</c:v>
                </c:pt>
                <c:pt idx="32">
                  <c:v>1938</c:v>
                </c:pt>
                <c:pt idx="33">
                  <c:v>1939</c:v>
                </c:pt>
                <c:pt idx="34">
                  <c:v>1940</c:v>
                </c:pt>
                <c:pt idx="35">
                  <c:v>1941</c:v>
                </c:pt>
                <c:pt idx="36">
                  <c:v>1942</c:v>
                </c:pt>
                <c:pt idx="37">
                  <c:v>1943</c:v>
                </c:pt>
                <c:pt idx="38">
                  <c:v>1944</c:v>
                </c:pt>
                <c:pt idx="39">
                  <c:v>1945</c:v>
                </c:pt>
                <c:pt idx="40">
                  <c:v>1946</c:v>
                </c:pt>
                <c:pt idx="41">
                  <c:v>1947</c:v>
                </c:pt>
                <c:pt idx="42">
                  <c:v>1948</c:v>
                </c:pt>
                <c:pt idx="43">
                  <c:v>1949</c:v>
                </c:pt>
                <c:pt idx="44">
                  <c:v>1950</c:v>
                </c:pt>
                <c:pt idx="45">
                  <c:v>1951</c:v>
                </c:pt>
                <c:pt idx="46">
                  <c:v>1952</c:v>
                </c:pt>
                <c:pt idx="47">
                  <c:v>1953</c:v>
                </c:pt>
                <c:pt idx="48">
                  <c:v>1954</c:v>
                </c:pt>
                <c:pt idx="49">
                  <c:v>1955</c:v>
                </c:pt>
                <c:pt idx="50">
                  <c:v>1956</c:v>
                </c:pt>
                <c:pt idx="51">
                  <c:v>1957</c:v>
                </c:pt>
                <c:pt idx="52">
                  <c:v>1958</c:v>
                </c:pt>
                <c:pt idx="53">
                  <c:v>1959</c:v>
                </c:pt>
                <c:pt idx="54">
                  <c:v>1960</c:v>
                </c:pt>
                <c:pt idx="55">
                  <c:v>1961</c:v>
                </c:pt>
                <c:pt idx="56">
                  <c:v>1962</c:v>
                </c:pt>
                <c:pt idx="57">
                  <c:v>1963</c:v>
                </c:pt>
                <c:pt idx="58">
                  <c:v>1964</c:v>
                </c:pt>
                <c:pt idx="59">
                  <c:v>1965</c:v>
                </c:pt>
                <c:pt idx="60">
                  <c:v>1966</c:v>
                </c:pt>
                <c:pt idx="61">
                  <c:v>1967</c:v>
                </c:pt>
                <c:pt idx="62">
                  <c:v>1968</c:v>
                </c:pt>
                <c:pt idx="63">
                  <c:v>1969</c:v>
                </c:pt>
                <c:pt idx="64">
                  <c:v>1970</c:v>
                </c:pt>
                <c:pt idx="65">
                  <c:v>1971</c:v>
                </c:pt>
                <c:pt idx="66">
                  <c:v>1972</c:v>
                </c:pt>
                <c:pt idx="67">
                  <c:v>1973</c:v>
                </c:pt>
                <c:pt idx="68">
                  <c:v>1974</c:v>
                </c:pt>
                <c:pt idx="69">
                  <c:v>1975</c:v>
                </c:pt>
                <c:pt idx="70">
                  <c:v>1976</c:v>
                </c:pt>
                <c:pt idx="71">
                  <c:v>1977</c:v>
                </c:pt>
                <c:pt idx="72">
                  <c:v>1978</c:v>
                </c:pt>
                <c:pt idx="73">
                  <c:v>1979</c:v>
                </c:pt>
                <c:pt idx="74">
                  <c:v>1980</c:v>
                </c:pt>
                <c:pt idx="75">
                  <c:v>1981</c:v>
                </c:pt>
                <c:pt idx="76">
                  <c:v>1982</c:v>
                </c:pt>
                <c:pt idx="77">
                  <c:v>1983</c:v>
                </c:pt>
                <c:pt idx="78">
                  <c:v>1984</c:v>
                </c:pt>
                <c:pt idx="79">
                  <c:v>1985</c:v>
                </c:pt>
                <c:pt idx="80">
                  <c:v>1986</c:v>
                </c:pt>
                <c:pt idx="81">
                  <c:v>1987</c:v>
                </c:pt>
                <c:pt idx="82">
                  <c:v>1988</c:v>
                </c:pt>
                <c:pt idx="83">
                  <c:v>1989</c:v>
                </c:pt>
                <c:pt idx="84">
                  <c:v>1990</c:v>
                </c:pt>
                <c:pt idx="85">
                  <c:v>1991</c:v>
                </c:pt>
                <c:pt idx="86">
                  <c:v>1992</c:v>
                </c:pt>
                <c:pt idx="87">
                  <c:v>1993</c:v>
                </c:pt>
                <c:pt idx="88">
                  <c:v>1994</c:v>
                </c:pt>
                <c:pt idx="89">
                  <c:v>1995</c:v>
                </c:pt>
                <c:pt idx="90">
                  <c:v>1996</c:v>
                </c:pt>
                <c:pt idx="91">
                  <c:v>1997</c:v>
                </c:pt>
                <c:pt idx="92">
                  <c:v>1998</c:v>
                </c:pt>
                <c:pt idx="93">
                  <c:v>1999</c:v>
                </c:pt>
                <c:pt idx="94">
                  <c:v>2000</c:v>
                </c:pt>
                <c:pt idx="95">
                  <c:v>2001</c:v>
                </c:pt>
                <c:pt idx="96">
                  <c:v>2002</c:v>
                </c:pt>
                <c:pt idx="97">
                  <c:v>2003</c:v>
                </c:pt>
                <c:pt idx="98">
                  <c:v>2004</c:v>
                </c:pt>
                <c:pt idx="99">
                  <c:v>2005</c:v>
                </c:pt>
                <c:pt idx="100">
                  <c:v>2006</c:v>
                </c:pt>
                <c:pt idx="101">
                  <c:v>2007</c:v>
                </c:pt>
                <c:pt idx="102">
                  <c:v>2008</c:v>
                </c:pt>
                <c:pt idx="103">
                  <c:v>2009</c:v>
                </c:pt>
                <c:pt idx="104">
                  <c:v>2010</c:v>
                </c:pt>
                <c:pt idx="105">
                  <c:v>2011</c:v>
                </c:pt>
                <c:pt idx="106">
                  <c:v>2012</c:v>
                </c:pt>
                <c:pt idx="107">
                  <c:v>2013</c:v>
                </c:pt>
                <c:pt idx="108">
                  <c:v>2014</c:v>
                </c:pt>
                <c:pt idx="109">
                  <c:v>2015</c:v>
                </c:pt>
                <c:pt idx="110">
                  <c:v>2016</c:v>
                </c:pt>
                <c:pt idx="111">
                  <c:v>2017</c:v>
                </c:pt>
                <c:pt idx="112">
                  <c:v>2018</c:v>
                </c:pt>
              </c:numCache>
            </c:numRef>
          </c:cat>
          <c:val>
            <c:numRef>
              <c:f>'4.10.12'!$C$5:$C$117</c:f>
              <c:numCache>
                <c:formatCode>#,##0</c:formatCode>
                <c:ptCount val="113"/>
                <c:pt idx="0">
                  <c:v>228816</c:v>
                </c:pt>
                <c:pt idx="1">
                  <c:v>238483</c:v>
                </c:pt>
                <c:pt idx="2">
                  <c:v>299646</c:v>
                </c:pt>
                <c:pt idx="3">
                  <c:v>305898</c:v>
                </c:pt>
                <c:pt idx="4">
                  <c:v>324046</c:v>
                </c:pt>
                <c:pt idx="5">
                  <c:v>358078</c:v>
                </c:pt>
                <c:pt idx="6">
                  <c:v>365440</c:v>
                </c:pt>
                <c:pt idx="7">
                  <c:v>360302</c:v>
                </c:pt>
                <c:pt idx="8">
                  <c:v>347255</c:v>
                </c:pt>
                <c:pt idx="9">
                  <c:v>288981</c:v>
                </c:pt>
                <c:pt idx="10">
                  <c:v>339391</c:v>
                </c:pt>
                <c:pt idx="11">
                  <c:v>322696</c:v>
                </c:pt>
                <c:pt idx="12">
                  <c:v>186283</c:v>
                </c:pt>
                <c:pt idx="13">
                  <c:v>196598</c:v>
                </c:pt>
                <c:pt idx="14">
                  <c:v>205940</c:v>
                </c:pt>
                <c:pt idx="15">
                  <c:v>231097</c:v>
                </c:pt>
                <c:pt idx="16">
                  <c:v>241587</c:v>
                </c:pt>
                <c:pt idx="17">
                  <c:v>244686</c:v>
                </c:pt>
                <c:pt idx="18">
                  <c:v>258431</c:v>
                </c:pt>
                <c:pt idx="19">
                  <c:v>292530</c:v>
                </c:pt>
                <c:pt idx="20">
                  <c:v>233280</c:v>
                </c:pt>
                <c:pt idx="21">
                  <c:v>296847</c:v>
                </c:pt>
                <c:pt idx="22">
                  <c:v>272059</c:v>
                </c:pt>
                <c:pt idx="23">
                  <c:v>312712</c:v>
                </c:pt>
                <c:pt idx="24">
                  <c:v>318193</c:v>
                </c:pt>
                <c:pt idx="25">
                  <c:v>218538</c:v>
                </c:pt>
                <c:pt idx="26">
                  <c:v>149396</c:v>
                </c:pt>
                <c:pt idx="27">
                  <c:v>199677</c:v>
                </c:pt>
                <c:pt idx="28">
                  <c:v>199446</c:v>
                </c:pt>
                <c:pt idx="29">
                  <c:v>202067</c:v>
                </c:pt>
                <c:pt idx="30">
                  <c:v>140689</c:v>
                </c:pt>
                <c:pt idx="31">
                  <c:v>178667</c:v>
                </c:pt>
                <c:pt idx="32">
                  <c:v>179883</c:v>
                </c:pt>
                <c:pt idx="33">
                  <c:v>208547</c:v>
                </c:pt>
                <c:pt idx="34">
                  <c:v>204727</c:v>
                </c:pt>
                <c:pt idx="35">
                  <c:v>274093</c:v>
                </c:pt>
                <c:pt idx="36">
                  <c:v>255485</c:v>
                </c:pt>
                <c:pt idx="37">
                  <c:v>268934</c:v>
                </c:pt>
                <c:pt idx="38">
                  <c:v>292484</c:v>
                </c:pt>
                <c:pt idx="39">
                  <c:v>217251</c:v>
                </c:pt>
                <c:pt idx="40">
                  <c:v>168155</c:v>
                </c:pt>
                <c:pt idx="41">
                  <c:v>182613</c:v>
                </c:pt>
                <c:pt idx="42">
                  <c:v>235229</c:v>
                </c:pt>
                <c:pt idx="43">
                  <c:v>224003</c:v>
                </c:pt>
                <c:pt idx="44">
                  <c:v>215926</c:v>
                </c:pt>
                <c:pt idx="45">
                  <c:v>212315</c:v>
                </c:pt>
                <c:pt idx="46">
                  <c:v>286763</c:v>
                </c:pt>
                <c:pt idx="47">
                  <c:v>283965</c:v>
                </c:pt>
                <c:pt idx="48">
                  <c:v>310106</c:v>
                </c:pt>
                <c:pt idx="49">
                  <c:v>300851</c:v>
                </c:pt>
                <c:pt idx="50">
                  <c:v>310483</c:v>
                </c:pt>
                <c:pt idx="51">
                  <c:v>325679</c:v>
                </c:pt>
                <c:pt idx="52">
                  <c:v>751819</c:v>
                </c:pt>
                <c:pt idx="53">
                  <c:v>844054</c:v>
                </c:pt>
                <c:pt idx="54">
                  <c:v>2719570</c:v>
                </c:pt>
                <c:pt idx="55">
                  <c:v>2400797</c:v>
                </c:pt>
                <c:pt idx="56">
                  <c:v>511020</c:v>
                </c:pt>
                <c:pt idx="57">
                  <c:v>520465</c:v>
                </c:pt>
                <c:pt idx="58">
                  <c:v>722869</c:v>
                </c:pt>
                <c:pt idx="59">
                  <c:v>863231</c:v>
                </c:pt>
                <c:pt idx="60">
                  <c:v>628353</c:v>
                </c:pt>
                <c:pt idx="61">
                  <c:v>1835639</c:v>
                </c:pt>
                <c:pt idx="62">
                  <c:v>2512845</c:v>
                </c:pt>
                <c:pt idx="63">
                  <c:v>3150418</c:v>
                </c:pt>
                <c:pt idx="64">
                  <c:v>3947269</c:v>
                </c:pt>
                <c:pt idx="65">
                  <c:v>4793535</c:v>
                </c:pt>
                <c:pt idx="66">
                  <c:v>5008209</c:v>
                </c:pt>
                <c:pt idx="67">
                  <c:v>5170413</c:v>
                </c:pt>
                <c:pt idx="68">
                  <c:v>5754096</c:v>
                </c:pt>
                <c:pt idx="69">
                  <c:v>5810699</c:v>
                </c:pt>
                <c:pt idx="70">
                  <c:v>5431747</c:v>
                </c:pt>
                <c:pt idx="71">
                  <c:v>6522532</c:v>
                </c:pt>
                <c:pt idx="72">
                  <c:v>6254944</c:v>
                </c:pt>
                <c:pt idx="73">
                  <c:v>6194809</c:v>
                </c:pt>
                <c:pt idx="74">
                  <c:v>5383289</c:v>
                </c:pt>
                <c:pt idx="75">
                  <c:v>6111955</c:v>
                </c:pt>
                <c:pt idx="76">
                  <c:v>5164488</c:v>
                </c:pt>
                <c:pt idx="77">
                  <c:v>5348147</c:v>
                </c:pt>
                <c:pt idx="78">
                  <c:v>5362388</c:v>
                </c:pt>
                <c:pt idx="79">
                  <c:v>5458477</c:v>
                </c:pt>
                <c:pt idx="80">
                  <c:v>6532923</c:v>
                </c:pt>
                <c:pt idx="81">
                  <c:v>6240025</c:v>
                </c:pt>
                <c:pt idx="82">
                  <c:v>6912239</c:v>
                </c:pt>
                <c:pt idx="83">
                  <c:v>7043239</c:v>
                </c:pt>
                <c:pt idx="84">
                  <c:v>6905616</c:v>
                </c:pt>
                <c:pt idx="85">
                  <c:v>6867302</c:v>
                </c:pt>
                <c:pt idx="86">
                  <c:v>7702971</c:v>
                </c:pt>
                <c:pt idx="87">
                  <c:v>7808627</c:v>
                </c:pt>
                <c:pt idx="88">
                  <c:v>9518760</c:v>
                </c:pt>
                <c:pt idx="89">
                  <c:v>10414518</c:v>
                </c:pt>
                <c:pt idx="90">
                  <c:v>11307771</c:v>
                </c:pt>
                <c:pt idx="91">
                  <c:v>10940902</c:v>
                </c:pt>
                <c:pt idx="92">
                  <c:v>10862341</c:v>
                </c:pt>
                <c:pt idx="93">
                  <c:v>11915914</c:v>
                </c:pt>
                <c:pt idx="94">
                  <c:v>13382100</c:v>
                </c:pt>
                <c:pt idx="95">
                  <c:v>14512151</c:v>
                </c:pt>
                <c:pt idx="96">
                  <c:v>14926214</c:v>
                </c:pt>
                <c:pt idx="97">
                  <c:v>14913309</c:v>
                </c:pt>
                <c:pt idx="98">
                  <c:v>14686969</c:v>
                </c:pt>
                <c:pt idx="99">
                  <c:v>17201416</c:v>
                </c:pt>
                <c:pt idx="100">
                  <c:v>17518867</c:v>
                </c:pt>
                <c:pt idx="101">
                  <c:v>17873885</c:v>
                </c:pt>
                <c:pt idx="102">
                  <c:v>16633412</c:v>
                </c:pt>
                <c:pt idx="103">
                  <c:v>13743511</c:v>
                </c:pt>
                <c:pt idx="104">
                  <c:v>16644509</c:v>
                </c:pt>
                <c:pt idx="105">
                  <c:v>18457860</c:v>
                </c:pt>
                <c:pt idx="106">
                  <c:v>18305454</c:v>
                </c:pt>
                <c:pt idx="107">
                  <c:v>16384058.189999999</c:v>
                </c:pt>
                <c:pt idx="108">
                  <c:v>16741669.77</c:v>
                </c:pt>
                <c:pt idx="109">
                  <c:v>17242531</c:v>
                </c:pt>
                <c:pt idx="110">
                  <c:v>18732884</c:v>
                </c:pt>
                <c:pt idx="111">
                  <c:v>20582488</c:v>
                </c:pt>
                <c:pt idx="112">
                  <c:v>20532067</c:v>
                </c:pt>
              </c:numCache>
            </c:numRef>
          </c:val>
          <c:smooth val="0"/>
          <c:extLst>
            <c:ext xmlns:c16="http://schemas.microsoft.com/office/drawing/2014/chart" uri="{C3380CC4-5D6E-409C-BE32-E72D297353CC}">
              <c16:uniqueId val="{00000001-2083-45DC-950A-B2F7A552C7B8}"/>
            </c:ext>
          </c:extLst>
        </c:ser>
        <c:ser>
          <c:idx val="2"/>
          <c:order val="2"/>
          <c:tx>
            <c:strRef>
              <c:f>'4.10.12'!$D$4</c:f>
              <c:strCache>
                <c:ptCount val="1"/>
                <c:pt idx="0">
                  <c:v>Total / Total</c:v>
                </c:pt>
              </c:strCache>
            </c:strRef>
          </c:tx>
          <c:spPr>
            <a:ln w="34925" cap="rnd">
              <a:solidFill>
                <a:schemeClr val="accent3"/>
              </a:solidFill>
              <a:round/>
            </a:ln>
            <a:effectLst>
              <a:outerShdw blurRad="40000" dist="23000" dir="5400000" rotWithShape="0">
                <a:srgbClr val="000000">
                  <a:alpha val="35000"/>
                </a:srgbClr>
              </a:outerShdw>
            </a:effectLst>
          </c:spPr>
          <c:marker>
            <c:symbol val="none"/>
          </c:marker>
          <c:cat>
            <c:numRef>
              <c:f>'4.10.12'!$A$5:$A$117</c:f>
              <c:numCache>
                <c:formatCode>General</c:formatCode>
                <c:ptCount val="113"/>
                <c:pt idx="0">
                  <c:v>1906</c:v>
                </c:pt>
                <c:pt idx="1">
                  <c:v>1907</c:v>
                </c:pt>
                <c:pt idx="2">
                  <c:v>1908</c:v>
                </c:pt>
                <c:pt idx="3">
                  <c:v>1909</c:v>
                </c:pt>
                <c:pt idx="4">
                  <c:v>1910</c:v>
                </c:pt>
                <c:pt idx="5">
                  <c:v>1911</c:v>
                </c:pt>
                <c:pt idx="6">
                  <c:v>1912</c:v>
                </c:pt>
                <c:pt idx="7">
                  <c:v>1913</c:v>
                </c:pt>
                <c:pt idx="8">
                  <c:v>1914</c:v>
                </c:pt>
                <c:pt idx="9">
                  <c:v>1915</c:v>
                </c:pt>
                <c:pt idx="10">
                  <c:v>1916</c:v>
                </c:pt>
                <c:pt idx="11">
                  <c:v>1917</c:v>
                </c:pt>
                <c:pt idx="12">
                  <c:v>1918</c:v>
                </c:pt>
                <c:pt idx="13">
                  <c:v>1919</c:v>
                </c:pt>
                <c:pt idx="14">
                  <c:v>1920</c:v>
                </c:pt>
                <c:pt idx="15">
                  <c:v>1921</c:v>
                </c:pt>
                <c:pt idx="16">
                  <c:v>1922</c:v>
                </c:pt>
                <c:pt idx="17">
                  <c:v>1923</c:v>
                </c:pt>
                <c:pt idx="18">
                  <c:v>1924</c:v>
                </c:pt>
                <c:pt idx="19">
                  <c:v>1925</c:v>
                </c:pt>
                <c:pt idx="20">
                  <c:v>1926</c:v>
                </c:pt>
                <c:pt idx="21">
                  <c:v>1927</c:v>
                </c:pt>
                <c:pt idx="22">
                  <c:v>1928</c:v>
                </c:pt>
                <c:pt idx="23">
                  <c:v>1929</c:v>
                </c:pt>
                <c:pt idx="24">
                  <c:v>1930</c:v>
                </c:pt>
                <c:pt idx="25">
                  <c:v>1931</c:v>
                </c:pt>
                <c:pt idx="26">
                  <c:v>1932</c:v>
                </c:pt>
                <c:pt idx="27">
                  <c:v>1933</c:v>
                </c:pt>
                <c:pt idx="28">
                  <c:v>1934</c:v>
                </c:pt>
                <c:pt idx="29">
                  <c:v>1935</c:v>
                </c:pt>
                <c:pt idx="30">
                  <c:v>1936</c:v>
                </c:pt>
                <c:pt idx="31">
                  <c:v>1937</c:v>
                </c:pt>
                <c:pt idx="32">
                  <c:v>1938</c:v>
                </c:pt>
                <c:pt idx="33">
                  <c:v>1939</c:v>
                </c:pt>
                <c:pt idx="34">
                  <c:v>1940</c:v>
                </c:pt>
                <c:pt idx="35">
                  <c:v>1941</c:v>
                </c:pt>
                <c:pt idx="36">
                  <c:v>1942</c:v>
                </c:pt>
                <c:pt idx="37">
                  <c:v>1943</c:v>
                </c:pt>
                <c:pt idx="38">
                  <c:v>1944</c:v>
                </c:pt>
                <c:pt idx="39">
                  <c:v>1945</c:v>
                </c:pt>
                <c:pt idx="40">
                  <c:v>1946</c:v>
                </c:pt>
                <c:pt idx="41">
                  <c:v>1947</c:v>
                </c:pt>
                <c:pt idx="42">
                  <c:v>1948</c:v>
                </c:pt>
                <c:pt idx="43">
                  <c:v>1949</c:v>
                </c:pt>
                <c:pt idx="44">
                  <c:v>1950</c:v>
                </c:pt>
                <c:pt idx="45">
                  <c:v>1951</c:v>
                </c:pt>
                <c:pt idx="46">
                  <c:v>1952</c:v>
                </c:pt>
                <c:pt idx="47">
                  <c:v>1953</c:v>
                </c:pt>
                <c:pt idx="48">
                  <c:v>1954</c:v>
                </c:pt>
                <c:pt idx="49">
                  <c:v>1955</c:v>
                </c:pt>
                <c:pt idx="50">
                  <c:v>1956</c:v>
                </c:pt>
                <c:pt idx="51">
                  <c:v>1957</c:v>
                </c:pt>
                <c:pt idx="52">
                  <c:v>1958</c:v>
                </c:pt>
                <c:pt idx="53">
                  <c:v>1959</c:v>
                </c:pt>
                <c:pt idx="54">
                  <c:v>1960</c:v>
                </c:pt>
                <c:pt idx="55">
                  <c:v>1961</c:v>
                </c:pt>
                <c:pt idx="56">
                  <c:v>1962</c:v>
                </c:pt>
                <c:pt idx="57">
                  <c:v>1963</c:v>
                </c:pt>
                <c:pt idx="58">
                  <c:v>1964</c:v>
                </c:pt>
                <c:pt idx="59">
                  <c:v>1965</c:v>
                </c:pt>
                <c:pt idx="60">
                  <c:v>1966</c:v>
                </c:pt>
                <c:pt idx="61">
                  <c:v>1967</c:v>
                </c:pt>
                <c:pt idx="62">
                  <c:v>1968</c:v>
                </c:pt>
                <c:pt idx="63">
                  <c:v>1969</c:v>
                </c:pt>
                <c:pt idx="64">
                  <c:v>1970</c:v>
                </c:pt>
                <c:pt idx="65">
                  <c:v>1971</c:v>
                </c:pt>
                <c:pt idx="66">
                  <c:v>1972</c:v>
                </c:pt>
                <c:pt idx="67">
                  <c:v>1973</c:v>
                </c:pt>
                <c:pt idx="68">
                  <c:v>1974</c:v>
                </c:pt>
                <c:pt idx="69">
                  <c:v>1975</c:v>
                </c:pt>
                <c:pt idx="70">
                  <c:v>1976</c:v>
                </c:pt>
                <c:pt idx="71">
                  <c:v>1977</c:v>
                </c:pt>
                <c:pt idx="72">
                  <c:v>1978</c:v>
                </c:pt>
                <c:pt idx="73">
                  <c:v>1979</c:v>
                </c:pt>
                <c:pt idx="74">
                  <c:v>1980</c:v>
                </c:pt>
                <c:pt idx="75">
                  <c:v>1981</c:v>
                </c:pt>
                <c:pt idx="76">
                  <c:v>1982</c:v>
                </c:pt>
                <c:pt idx="77">
                  <c:v>1983</c:v>
                </c:pt>
                <c:pt idx="78">
                  <c:v>1984</c:v>
                </c:pt>
                <c:pt idx="79">
                  <c:v>1985</c:v>
                </c:pt>
                <c:pt idx="80">
                  <c:v>1986</c:v>
                </c:pt>
                <c:pt idx="81">
                  <c:v>1987</c:v>
                </c:pt>
                <c:pt idx="82">
                  <c:v>1988</c:v>
                </c:pt>
                <c:pt idx="83">
                  <c:v>1989</c:v>
                </c:pt>
                <c:pt idx="84">
                  <c:v>1990</c:v>
                </c:pt>
                <c:pt idx="85">
                  <c:v>1991</c:v>
                </c:pt>
                <c:pt idx="86">
                  <c:v>1992</c:v>
                </c:pt>
                <c:pt idx="87">
                  <c:v>1993</c:v>
                </c:pt>
                <c:pt idx="88">
                  <c:v>1994</c:v>
                </c:pt>
                <c:pt idx="89">
                  <c:v>1995</c:v>
                </c:pt>
                <c:pt idx="90">
                  <c:v>1996</c:v>
                </c:pt>
                <c:pt idx="91">
                  <c:v>1997</c:v>
                </c:pt>
                <c:pt idx="92">
                  <c:v>1998</c:v>
                </c:pt>
                <c:pt idx="93">
                  <c:v>1999</c:v>
                </c:pt>
                <c:pt idx="94">
                  <c:v>2000</c:v>
                </c:pt>
                <c:pt idx="95">
                  <c:v>2001</c:v>
                </c:pt>
                <c:pt idx="96">
                  <c:v>2002</c:v>
                </c:pt>
                <c:pt idx="97">
                  <c:v>2003</c:v>
                </c:pt>
                <c:pt idx="98">
                  <c:v>2004</c:v>
                </c:pt>
                <c:pt idx="99">
                  <c:v>2005</c:v>
                </c:pt>
                <c:pt idx="100">
                  <c:v>2006</c:v>
                </c:pt>
                <c:pt idx="101">
                  <c:v>2007</c:v>
                </c:pt>
                <c:pt idx="102">
                  <c:v>2008</c:v>
                </c:pt>
                <c:pt idx="103">
                  <c:v>2009</c:v>
                </c:pt>
                <c:pt idx="104">
                  <c:v>2010</c:v>
                </c:pt>
                <c:pt idx="105">
                  <c:v>2011</c:v>
                </c:pt>
                <c:pt idx="106">
                  <c:v>2012</c:v>
                </c:pt>
                <c:pt idx="107">
                  <c:v>2013</c:v>
                </c:pt>
                <c:pt idx="108">
                  <c:v>2014</c:v>
                </c:pt>
                <c:pt idx="109">
                  <c:v>2015</c:v>
                </c:pt>
                <c:pt idx="110">
                  <c:v>2016</c:v>
                </c:pt>
                <c:pt idx="111">
                  <c:v>2017</c:v>
                </c:pt>
                <c:pt idx="112">
                  <c:v>2018</c:v>
                </c:pt>
              </c:numCache>
            </c:numRef>
          </c:cat>
          <c:val>
            <c:numRef>
              <c:f>'4.10.12'!$D$5:$D$117</c:f>
              <c:numCache>
                <c:formatCode>#,##0</c:formatCode>
                <c:ptCount val="113"/>
                <c:pt idx="0">
                  <c:v>2546634</c:v>
                </c:pt>
                <c:pt idx="1">
                  <c:v>2778621</c:v>
                </c:pt>
                <c:pt idx="2">
                  <c:v>2879077</c:v>
                </c:pt>
                <c:pt idx="3">
                  <c:v>2728314</c:v>
                </c:pt>
                <c:pt idx="4">
                  <c:v>2928514</c:v>
                </c:pt>
                <c:pt idx="5">
                  <c:v>3485640</c:v>
                </c:pt>
                <c:pt idx="6">
                  <c:v>3579773</c:v>
                </c:pt>
                <c:pt idx="7">
                  <c:v>3472647</c:v>
                </c:pt>
                <c:pt idx="8">
                  <c:v>3037229</c:v>
                </c:pt>
                <c:pt idx="9">
                  <c:v>2532380</c:v>
                </c:pt>
                <c:pt idx="10">
                  <c:v>3075581</c:v>
                </c:pt>
                <c:pt idx="11">
                  <c:v>2484062</c:v>
                </c:pt>
                <c:pt idx="12">
                  <c:v>1412916</c:v>
                </c:pt>
                <c:pt idx="13">
                  <c:v>1102436</c:v>
                </c:pt>
                <c:pt idx="14">
                  <c:v>1867509</c:v>
                </c:pt>
                <c:pt idx="15">
                  <c:v>1723013</c:v>
                </c:pt>
                <c:pt idx="16">
                  <c:v>2329611</c:v>
                </c:pt>
                <c:pt idx="17">
                  <c:v>2158098</c:v>
                </c:pt>
                <c:pt idx="18">
                  <c:v>2579182</c:v>
                </c:pt>
                <c:pt idx="19">
                  <c:v>2577108</c:v>
                </c:pt>
                <c:pt idx="20">
                  <c:v>2466595</c:v>
                </c:pt>
                <c:pt idx="21">
                  <c:v>2775459</c:v>
                </c:pt>
                <c:pt idx="22">
                  <c:v>3201097</c:v>
                </c:pt>
                <c:pt idx="23">
                  <c:v>3476832</c:v>
                </c:pt>
                <c:pt idx="24">
                  <c:v>3359074</c:v>
                </c:pt>
                <c:pt idx="25">
                  <c:v>2229179</c:v>
                </c:pt>
                <c:pt idx="26">
                  <c:v>1988641</c:v>
                </c:pt>
                <c:pt idx="27">
                  <c:v>2244484</c:v>
                </c:pt>
                <c:pt idx="28">
                  <c:v>2369943</c:v>
                </c:pt>
                <c:pt idx="29">
                  <c:v>2360176</c:v>
                </c:pt>
                <c:pt idx="30">
                  <c:v>2058255</c:v>
                </c:pt>
                <c:pt idx="31">
                  <c:v>2519996</c:v>
                </c:pt>
                <c:pt idx="32">
                  <c:v>2439933</c:v>
                </c:pt>
                <c:pt idx="33">
                  <c:v>1821942</c:v>
                </c:pt>
                <c:pt idx="34">
                  <c:v>1228228</c:v>
                </c:pt>
                <c:pt idx="35">
                  <c:v>886269</c:v>
                </c:pt>
                <c:pt idx="36">
                  <c:v>801655</c:v>
                </c:pt>
                <c:pt idx="37">
                  <c:v>771852</c:v>
                </c:pt>
                <c:pt idx="38">
                  <c:v>808375</c:v>
                </c:pt>
                <c:pt idx="39">
                  <c:v>960165</c:v>
                </c:pt>
                <c:pt idx="40">
                  <c:v>1022358</c:v>
                </c:pt>
                <c:pt idx="41">
                  <c:v>1382347</c:v>
                </c:pt>
                <c:pt idx="42">
                  <c:v>1622766</c:v>
                </c:pt>
                <c:pt idx="43">
                  <c:v>1623473</c:v>
                </c:pt>
                <c:pt idx="44">
                  <c:v>1763968</c:v>
                </c:pt>
                <c:pt idx="45">
                  <c:v>2193719</c:v>
                </c:pt>
                <c:pt idx="46">
                  <c:v>2377235</c:v>
                </c:pt>
                <c:pt idx="47">
                  <c:v>1908511</c:v>
                </c:pt>
                <c:pt idx="48">
                  <c:v>2330040</c:v>
                </c:pt>
                <c:pt idx="49">
                  <c:v>2408845</c:v>
                </c:pt>
                <c:pt idx="50">
                  <c:v>2478671</c:v>
                </c:pt>
                <c:pt idx="51">
                  <c:v>2583868</c:v>
                </c:pt>
                <c:pt idx="52">
                  <c:v>2802620</c:v>
                </c:pt>
                <c:pt idx="53">
                  <c:v>3083007</c:v>
                </c:pt>
                <c:pt idx="54">
                  <c:v>5454924</c:v>
                </c:pt>
                <c:pt idx="55">
                  <c:v>4928078</c:v>
                </c:pt>
                <c:pt idx="56">
                  <c:v>2702938</c:v>
                </c:pt>
                <c:pt idx="57">
                  <c:v>2564999</c:v>
                </c:pt>
                <c:pt idx="58">
                  <c:v>3075524</c:v>
                </c:pt>
                <c:pt idx="59">
                  <c:v>3267540</c:v>
                </c:pt>
                <c:pt idx="60">
                  <c:v>2846997</c:v>
                </c:pt>
                <c:pt idx="61">
                  <c:v>4656834</c:v>
                </c:pt>
                <c:pt idx="62">
                  <c:v>6625721</c:v>
                </c:pt>
                <c:pt idx="63">
                  <c:v>7666142</c:v>
                </c:pt>
                <c:pt idx="64">
                  <c:v>8866953</c:v>
                </c:pt>
                <c:pt idx="65">
                  <c:v>9965599</c:v>
                </c:pt>
                <c:pt idx="66">
                  <c:v>9595930</c:v>
                </c:pt>
                <c:pt idx="67">
                  <c:v>9718769</c:v>
                </c:pt>
                <c:pt idx="68">
                  <c:v>10917878</c:v>
                </c:pt>
                <c:pt idx="69">
                  <c:v>11072640</c:v>
                </c:pt>
                <c:pt idx="70">
                  <c:v>10547001</c:v>
                </c:pt>
                <c:pt idx="71">
                  <c:v>12056930</c:v>
                </c:pt>
                <c:pt idx="72">
                  <c:v>11486926</c:v>
                </c:pt>
                <c:pt idx="73">
                  <c:v>10485283</c:v>
                </c:pt>
                <c:pt idx="74">
                  <c:v>10077896</c:v>
                </c:pt>
                <c:pt idx="75">
                  <c:v>10938557</c:v>
                </c:pt>
                <c:pt idx="76">
                  <c:v>9460082</c:v>
                </c:pt>
                <c:pt idx="77">
                  <c:v>9686303</c:v>
                </c:pt>
                <c:pt idx="78">
                  <c:v>9603392</c:v>
                </c:pt>
                <c:pt idx="79">
                  <c:v>8751011</c:v>
                </c:pt>
                <c:pt idx="80">
                  <c:v>11220907</c:v>
                </c:pt>
                <c:pt idx="81">
                  <c:v>10105691</c:v>
                </c:pt>
                <c:pt idx="82">
                  <c:v>10861257</c:v>
                </c:pt>
                <c:pt idx="83">
                  <c:v>10480559</c:v>
                </c:pt>
                <c:pt idx="84">
                  <c:v>10104165</c:v>
                </c:pt>
                <c:pt idx="85">
                  <c:v>9407051</c:v>
                </c:pt>
                <c:pt idx="86">
                  <c:v>10669552</c:v>
                </c:pt>
                <c:pt idx="87">
                  <c:v>11135710</c:v>
                </c:pt>
                <c:pt idx="88">
                  <c:v>12658636</c:v>
                </c:pt>
                <c:pt idx="89">
                  <c:v>16363825</c:v>
                </c:pt>
                <c:pt idx="90">
                  <c:v>15154101</c:v>
                </c:pt>
                <c:pt idx="91">
                  <c:v>14685985</c:v>
                </c:pt>
                <c:pt idx="92">
                  <c:v>14537333</c:v>
                </c:pt>
                <c:pt idx="93">
                  <c:v>15692749</c:v>
                </c:pt>
                <c:pt idx="94">
                  <c:v>17870513</c:v>
                </c:pt>
                <c:pt idx="95">
                  <c:v>18663402</c:v>
                </c:pt>
                <c:pt idx="96">
                  <c:v>18170702</c:v>
                </c:pt>
                <c:pt idx="97">
                  <c:v>18089872</c:v>
                </c:pt>
                <c:pt idx="98">
                  <c:v>18073367</c:v>
                </c:pt>
                <c:pt idx="99">
                  <c:v>20904880</c:v>
                </c:pt>
                <c:pt idx="100">
                  <c:v>21459907</c:v>
                </c:pt>
                <c:pt idx="101">
                  <c:v>21778999</c:v>
                </c:pt>
                <c:pt idx="102">
                  <c:v>20617284</c:v>
                </c:pt>
                <c:pt idx="103">
                  <c:v>17525534</c:v>
                </c:pt>
                <c:pt idx="104">
                  <c:v>22028856</c:v>
                </c:pt>
                <c:pt idx="105">
                  <c:v>26587513</c:v>
                </c:pt>
                <c:pt idx="106">
                  <c:v>28506304</c:v>
                </c:pt>
                <c:pt idx="107">
                  <c:v>26369502.829999998</c:v>
                </c:pt>
                <c:pt idx="108">
                  <c:v>27246079.899999999</c:v>
                </c:pt>
                <c:pt idx="109">
                  <c:v>27216051</c:v>
                </c:pt>
                <c:pt idx="110">
                  <c:v>30381229</c:v>
                </c:pt>
                <c:pt idx="111">
                  <c:v>32174317</c:v>
                </c:pt>
                <c:pt idx="112">
                  <c:v>32767083</c:v>
                </c:pt>
              </c:numCache>
            </c:numRef>
          </c:val>
          <c:smooth val="0"/>
          <c:extLst>
            <c:ext xmlns:c16="http://schemas.microsoft.com/office/drawing/2014/chart" uri="{C3380CC4-5D6E-409C-BE32-E72D297353CC}">
              <c16:uniqueId val="{00000002-2083-45DC-950A-B2F7A552C7B8}"/>
            </c:ext>
          </c:extLst>
        </c:ser>
        <c:dLbls>
          <c:showLegendKey val="0"/>
          <c:showVal val="0"/>
          <c:showCatName val="0"/>
          <c:showSerName val="0"/>
          <c:showPercent val="0"/>
          <c:showBubbleSize val="0"/>
        </c:dLbls>
        <c:smooth val="0"/>
        <c:axId val="462168816"/>
        <c:axId val="462170384"/>
      </c:lineChart>
      <c:catAx>
        <c:axId val="462168816"/>
        <c:scaling>
          <c:orientation val="minMax"/>
        </c:scaling>
        <c:delete val="0"/>
        <c:axPos val="b"/>
        <c:numFmt formatCode="General" sourceLinked="1"/>
        <c:majorTickMark val="none"/>
        <c:minorTickMark val="none"/>
        <c:tickLblPos val="nextTo"/>
        <c:spPr>
          <a:noFill/>
          <a:ln w="12700" cap="flat" cmpd="sng" algn="ctr">
            <a:solidFill>
              <a:schemeClr val="tx1">
                <a:lumMod val="15000"/>
                <a:lumOff val="85000"/>
              </a:schemeClr>
            </a:solidFill>
            <a:round/>
          </a:ln>
          <a:effectLst/>
        </c:spPr>
        <c:txPr>
          <a:bodyPr rot="-27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462170384"/>
        <c:crosses val="autoZero"/>
        <c:auto val="0"/>
        <c:lblAlgn val="ctr"/>
        <c:lblOffset val="100"/>
        <c:tickMarkSkip val="1"/>
        <c:noMultiLvlLbl val="0"/>
      </c:catAx>
      <c:valAx>
        <c:axId val="46217038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462168816"/>
        <c:crosses val="autoZero"/>
        <c:crossBetween val="midCat"/>
        <c:majorUnit val="1000000"/>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alignWithMargins="0">
      <c:oddHeader>&amp;A</c:oddHeader>
      <c:oddFooter>Página &amp;P</c:oddFooter>
    </c:headerFooter>
    <c:pageMargins b="1" l="0.75000000000000155" r="0.75000000000000155" t="1" header="0.511811024" footer="0.511811024"/>
    <c:pageSetup paperSize="9" orientation="landscape" horizontalDpi="300" verticalDpi="300"/>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a:t>Carga de mercancías</a:t>
            </a:r>
          </a:p>
          <a:p>
            <a:pPr>
              <a:defRPr/>
            </a:pPr>
            <a:r>
              <a:rPr lang="es-ES" sz="1100"/>
              <a:t>(Tm)</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barChart>
        <c:barDir val="col"/>
        <c:grouping val="clustered"/>
        <c:varyColors val="0"/>
        <c:ser>
          <c:idx val="2"/>
          <c:order val="2"/>
          <c:tx>
            <c:strRef>
              <c:f>'4.10.2'!$A$8</c:f>
              <c:strCache>
                <c:ptCount val="1"/>
                <c:pt idx="0">
                  <c:v>GRANELES LÍQUIDOS</c:v>
                </c:pt>
              </c:strCache>
            </c:strRef>
          </c:tx>
          <c:spPr>
            <a:solidFill>
              <a:schemeClr val="accent1"/>
            </a:solidFill>
            <a:ln>
              <a:noFill/>
            </a:ln>
            <a:effectLst/>
          </c:spPr>
          <c:invertIfNegative val="0"/>
          <c:cat>
            <c:numRef>
              <c:f>'4.10.2'!$E$5:$O$5</c:f>
              <c:numCache>
                <c:formatCode>General</c:formatCode>
                <c:ptCount val="11"/>
                <c:pt idx="0">
                  <c:v>2008</c:v>
                </c:pt>
                <c:pt idx="1">
                  <c:v>2009</c:v>
                </c:pt>
                <c:pt idx="2">
                  <c:v>2010</c:v>
                </c:pt>
                <c:pt idx="3">
                  <c:v>2011</c:v>
                </c:pt>
                <c:pt idx="4">
                  <c:v>2012</c:v>
                </c:pt>
                <c:pt idx="5">
                  <c:v>2013</c:v>
                </c:pt>
                <c:pt idx="6">
                  <c:v>2014</c:v>
                </c:pt>
                <c:pt idx="7">
                  <c:v>2015</c:v>
                </c:pt>
                <c:pt idx="8">
                  <c:v>2016</c:v>
                </c:pt>
                <c:pt idx="9">
                  <c:v>2017</c:v>
                </c:pt>
                <c:pt idx="10">
                  <c:v>2018</c:v>
                </c:pt>
              </c:numCache>
            </c:numRef>
          </c:cat>
          <c:val>
            <c:numRef>
              <c:f>'4.10.2'!$E$8:$O$8</c:f>
              <c:numCache>
                <c:formatCode>#,##0</c:formatCode>
                <c:ptCount val="11"/>
                <c:pt idx="0">
                  <c:v>2697587</c:v>
                </c:pt>
                <c:pt idx="1">
                  <c:v>2732897</c:v>
                </c:pt>
                <c:pt idx="2">
                  <c:v>3847654</c:v>
                </c:pt>
                <c:pt idx="3">
                  <c:v>6549570</c:v>
                </c:pt>
                <c:pt idx="4">
                  <c:v>8087383.79</c:v>
                </c:pt>
                <c:pt idx="5">
                  <c:v>7589101.6699999999</c:v>
                </c:pt>
                <c:pt idx="6">
                  <c:v>8080095.6699999999</c:v>
                </c:pt>
                <c:pt idx="7">
                  <c:v>7707708.3499999996</c:v>
                </c:pt>
                <c:pt idx="8">
                  <c:v>8716688.4499999993</c:v>
                </c:pt>
                <c:pt idx="9">
                  <c:v>8343044</c:v>
                </c:pt>
                <c:pt idx="10">
                  <c:v>8711537.3599999994</c:v>
                </c:pt>
              </c:numCache>
            </c:numRef>
          </c:val>
          <c:extLst>
            <c:ext xmlns:c16="http://schemas.microsoft.com/office/drawing/2014/chart" uri="{C3380CC4-5D6E-409C-BE32-E72D297353CC}">
              <c16:uniqueId val="{00000002-FEAD-428B-BA2F-354BFC30B022}"/>
            </c:ext>
          </c:extLst>
        </c:ser>
        <c:ser>
          <c:idx val="3"/>
          <c:order val="3"/>
          <c:tx>
            <c:strRef>
              <c:f>'4.10.2'!$A$9</c:f>
              <c:strCache>
                <c:ptCount val="1"/>
                <c:pt idx="0">
                  <c:v>GRANELES SÓLIDOS</c:v>
                </c:pt>
              </c:strCache>
            </c:strRef>
          </c:tx>
          <c:spPr>
            <a:solidFill>
              <a:schemeClr val="accent2"/>
            </a:solidFill>
            <a:ln>
              <a:noFill/>
            </a:ln>
            <a:effectLst/>
          </c:spPr>
          <c:invertIfNegative val="0"/>
          <c:cat>
            <c:numRef>
              <c:f>'4.10.2'!$E$5:$O$5</c:f>
              <c:numCache>
                <c:formatCode>General</c:formatCode>
                <c:ptCount val="11"/>
                <c:pt idx="0">
                  <c:v>2008</c:v>
                </c:pt>
                <c:pt idx="1">
                  <c:v>2009</c:v>
                </c:pt>
                <c:pt idx="2">
                  <c:v>2010</c:v>
                </c:pt>
                <c:pt idx="3">
                  <c:v>2011</c:v>
                </c:pt>
                <c:pt idx="4">
                  <c:v>2012</c:v>
                </c:pt>
                <c:pt idx="5">
                  <c:v>2013</c:v>
                </c:pt>
                <c:pt idx="6">
                  <c:v>2014</c:v>
                </c:pt>
                <c:pt idx="7">
                  <c:v>2015</c:v>
                </c:pt>
                <c:pt idx="8">
                  <c:v>2016</c:v>
                </c:pt>
                <c:pt idx="9">
                  <c:v>2017</c:v>
                </c:pt>
                <c:pt idx="10">
                  <c:v>2018</c:v>
                </c:pt>
              </c:numCache>
            </c:numRef>
          </c:cat>
          <c:val>
            <c:numRef>
              <c:f>'4.10.2'!$E$9:$O$9</c:f>
              <c:numCache>
                <c:formatCode>#,##0</c:formatCode>
                <c:ptCount val="11"/>
                <c:pt idx="0">
                  <c:v>926364</c:v>
                </c:pt>
                <c:pt idx="1">
                  <c:v>747498</c:v>
                </c:pt>
                <c:pt idx="2">
                  <c:v>1265467</c:v>
                </c:pt>
                <c:pt idx="3">
                  <c:v>1169543</c:v>
                </c:pt>
                <c:pt idx="4" formatCode="#,##0;[Red]#,##0">
                  <c:v>1560803</c:v>
                </c:pt>
                <c:pt idx="5" formatCode="#,##0;[Red]#,##0">
                  <c:v>1802149.61</c:v>
                </c:pt>
                <c:pt idx="6" formatCode="#,##0;[Red]#,##0">
                  <c:v>1788374.13</c:v>
                </c:pt>
                <c:pt idx="7" formatCode="#,##0;[Red]#,##0">
                  <c:v>1862907.08</c:v>
                </c:pt>
                <c:pt idx="8" formatCode="#,##0;[Red]#,##0">
                  <c:v>2520384.04</c:v>
                </c:pt>
                <c:pt idx="9" formatCode="#,##0;[Red]#,##0">
                  <c:v>2630859</c:v>
                </c:pt>
                <c:pt idx="10" formatCode="#,##0;[Red]#,##0">
                  <c:v>2727449.12</c:v>
                </c:pt>
              </c:numCache>
            </c:numRef>
          </c:val>
          <c:extLst>
            <c:ext xmlns:c16="http://schemas.microsoft.com/office/drawing/2014/chart" uri="{C3380CC4-5D6E-409C-BE32-E72D297353CC}">
              <c16:uniqueId val="{00000000-88D6-4B29-93A3-5E3D45C42A07}"/>
            </c:ext>
          </c:extLst>
        </c:ser>
        <c:ser>
          <c:idx val="4"/>
          <c:order val="4"/>
          <c:tx>
            <c:strRef>
              <c:f>'4.10.2'!$A$10</c:f>
              <c:strCache>
                <c:ptCount val="1"/>
                <c:pt idx="0">
                  <c:v>MERCANCÍA GENERAL</c:v>
                </c:pt>
              </c:strCache>
            </c:strRef>
          </c:tx>
          <c:spPr>
            <a:solidFill>
              <a:schemeClr val="accent3"/>
            </a:solidFill>
            <a:ln>
              <a:noFill/>
            </a:ln>
            <a:effectLst/>
          </c:spPr>
          <c:invertIfNegative val="0"/>
          <c:cat>
            <c:numRef>
              <c:f>'4.10.2'!$E$5:$O$5</c:f>
              <c:numCache>
                <c:formatCode>General</c:formatCode>
                <c:ptCount val="11"/>
                <c:pt idx="0">
                  <c:v>2008</c:v>
                </c:pt>
                <c:pt idx="1">
                  <c:v>2009</c:v>
                </c:pt>
                <c:pt idx="2">
                  <c:v>2010</c:v>
                </c:pt>
                <c:pt idx="3">
                  <c:v>2011</c:v>
                </c:pt>
                <c:pt idx="4">
                  <c:v>2012</c:v>
                </c:pt>
                <c:pt idx="5">
                  <c:v>2013</c:v>
                </c:pt>
                <c:pt idx="6">
                  <c:v>2014</c:v>
                </c:pt>
                <c:pt idx="7">
                  <c:v>2015</c:v>
                </c:pt>
                <c:pt idx="8">
                  <c:v>2016</c:v>
                </c:pt>
                <c:pt idx="9">
                  <c:v>2017</c:v>
                </c:pt>
                <c:pt idx="10">
                  <c:v>2018</c:v>
                </c:pt>
              </c:numCache>
            </c:numRef>
          </c:cat>
          <c:val>
            <c:numRef>
              <c:f>'4.10.2'!$E$10:$O$10</c:f>
              <c:numCache>
                <c:formatCode>#,##0</c:formatCode>
                <c:ptCount val="11"/>
                <c:pt idx="0">
                  <c:v>359921</c:v>
                </c:pt>
                <c:pt idx="1">
                  <c:v>301628</c:v>
                </c:pt>
                <c:pt idx="2">
                  <c:v>271226</c:v>
                </c:pt>
                <c:pt idx="3">
                  <c:v>410540</c:v>
                </c:pt>
                <c:pt idx="4">
                  <c:v>552663.82999999996</c:v>
                </c:pt>
                <c:pt idx="5">
                  <c:v>394193.36</c:v>
                </c:pt>
                <c:pt idx="6">
                  <c:v>635940.32999999996</c:v>
                </c:pt>
                <c:pt idx="7">
                  <c:v>402904.43</c:v>
                </c:pt>
                <c:pt idx="8">
                  <c:v>411272.45</c:v>
                </c:pt>
                <c:pt idx="9">
                  <c:v>617926</c:v>
                </c:pt>
                <c:pt idx="10">
                  <c:v>796029.89</c:v>
                </c:pt>
              </c:numCache>
            </c:numRef>
          </c:val>
          <c:extLst>
            <c:ext xmlns:c16="http://schemas.microsoft.com/office/drawing/2014/chart" uri="{C3380CC4-5D6E-409C-BE32-E72D297353CC}">
              <c16:uniqueId val="{00000001-88D6-4B29-93A3-5E3D45C42A07}"/>
            </c:ext>
          </c:extLst>
        </c:ser>
        <c:dLbls>
          <c:showLegendKey val="0"/>
          <c:showVal val="0"/>
          <c:showCatName val="0"/>
          <c:showSerName val="0"/>
          <c:showPercent val="0"/>
          <c:showBubbleSize val="0"/>
        </c:dLbls>
        <c:gapWidth val="150"/>
        <c:axId val="460524792"/>
        <c:axId val="460526752"/>
        <c:extLst>
          <c:ext xmlns:c15="http://schemas.microsoft.com/office/drawing/2012/chart" uri="{02D57815-91ED-43cb-92C2-25804820EDAC}">
            <c15:filteredBarSeries>
              <c15:ser>
                <c:idx val="0"/>
                <c:order val="0"/>
                <c:tx>
                  <c:strRef>
                    <c:extLst>
                      <c:ext uri="{02D57815-91ED-43cb-92C2-25804820EDAC}">
                        <c15:formulaRef>
                          <c15:sqref>'4.10.2'!$A$6</c15:sqref>
                        </c15:formulaRef>
                      </c:ext>
                    </c:extLst>
                    <c:strCache>
                      <c:ptCount val="1"/>
                    </c:strCache>
                  </c:strRef>
                </c:tx>
                <c:spPr>
                  <a:solidFill>
                    <a:schemeClr val="accent1"/>
                  </a:solidFill>
                  <a:ln>
                    <a:noFill/>
                  </a:ln>
                  <a:effectLst/>
                </c:spPr>
                <c:invertIfNegative val="0"/>
                <c:cat>
                  <c:numRef>
                    <c:extLst>
                      <c:ext uri="{02D57815-91ED-43cb-92C2-25804820EDAC}">
                        <c15:formulaRef>
                          <c15:sqref>'4.10.2'!$E$5:$O$5</c15:sqref>
                        </c15:formulaRef>
                      </c:ext>
                    </c:extLst>
                    <c:numCache>
                      <c:formatCode>General</c:formatCode>
                      <c:ptCount val="11"/>
                      <c:pt idx="0">
                        <c:v>2008</c:v>
                      </c:pt>
                      <c:pt idx="1">
                        <c:v>2009</c:v>
                      </c:pt>
                      <c:pt idx="2">
                        <c:v>2010</c:v>
                      </c:pt>
                      <c:pt idx="3">
                        <c:v>2011</c:v>
                      </c:pt>
                      <c:pt idx="4">
                        <c:v>2012</c:v>
                      </c:pt>
                      <c:pt idx="5">
                        <c:v>2013</c:v>
                      </c:pt>
                      <c:pt idx="6">
                        <c:v>2014</c:v>
                      </c:pt>
                      <c:pt idx="7">
                        <c:v>2015</c:v>
                      </c:pt>
                      <c:pt idx="8">
                        <c:v>2016</c:v>
                      </c:pt>
                      <c:pt idx="9">
                        <c:v>2017</c:v>
                      </c:pt>
                      <c:pt idx="10">
                        <c:v>2018</c:v>
                      </c:pt>
                    </c:numCache>
                  </c:numRef>
                </c:cat>
                <c:val>
                  <c:numRef>
                    <c:extLst>
                      <c:ext uri="{02D57815-91ED-43cb-92C2-25804820EDAC}">
                        <c15:formulaRef>
                          <c15:sqref>'4.10.2'!$E$6:$O$6</c15:sqref>
                        </c15:formulaRef>
                      </c:ext>
                    </c:extLst>
                    <c:numCache>
                      <c:formatCode>General</c:formatCode>
                      <c:ptCount val="11"/>
                    </c:numCache>
                  </c:numRef>
                </c:val>
                <c:extLst>
                  <c:ext xmlns:c16="http://schemas.microsoft.com/office/drawing/2014/chart" uri="{C3380CC4-5D6E-409C-BE32-E72D297353CC}">
                    <c16:uniqueId val="{00000000-FEAD-428B-BA2F-354BFC30B022}"/>
                  </c:ext>
                </c:extLst>
              </c15:ser>
            </c15:filteredBarSeries>
            <c15:filteredBarSeries>
              <c15:ser>
                <c:idx val="1"/>
                <c:order val="1"/>
                <c:tx>
                  <c:strRef>
                    <c:extLst xmlns:c15="http://schemas.microsoft.com/office/drawing/2012/chart">
                      <c:ext xmlns:c15="http://schemas.microsoft.com/office/drawing/2012/chart" uri="{02D57815-91ED-43cb-92C2-25804820EDAC}">
                        <c15:formulaRef>
                          <c15:sqref>'4.10.2'!$A$7</c15:sqref>
                        </c15:formulaRef>
                      </c:ext>
                    </c:extLst>
                    <c:strCache>
                      <c:ptCount val="1"/>
                    </c:strCache>
                  </c:strRef>
                </c:tx>
                <c:spPr>
                  <a:solidFill>
                    <a:schemeClr val="accent2"/>
                  </a:solidFill>
                  <a:ln>
                    <a:noFill/>
                  </a:ln>
                  <a:effectLst/>
                </c:spPr>
                <c:invertIfNegative val="0"/>
                <c:cat>
                  <c:numRef>
                    <c:extLst xmlns:c15="http://schemas.microsoft.com/office/drawing/2012/chart">
                      <c:ext xmlns:c15="http://schemas.microsoft.com/office/drawing/2012/chart" uri="{02D57815-91ED-43cb-92C2-25804820EDAC}">
                        <c15:formulaRef>
                          <c15:sqref>'4.10.2'!$E$5:$O$5</c15:sqref>
                        </c15:formulaRef>
                      </c:ext>
                    </c:extLst>
                    <c:numCache>
                      <c:formatCode>General</c:formatCode>
                      <c:ptCount val="11"/>
                      <c:pt idx="0">
                        <c:v>2008</c:v>
                      </c:pt>
                      <c:pt idx="1">
                        <c:v>2009</c:v>
                      </c:pt>
                      <c:pt idx="2">
                        <c:v>2010</c:v>
                      </c:pt>
                      <c:pt idx="3">
                        <c:v>2011</c:v>
                      </c:pt>
                      <c:pt idx="4">
                        <c:v>2012</c:v>
                      </c:pt>
                      <c:pt idx="5">
                        <c:v>2013</c:v>
                      </c:pt>
                      <c:pt idx="6">
                        <c:v>2014</c:v>
                      </c:pt>
                      <c:pt idx="7">
                        <c:v>2015</c:v>
                      </c:pt>
                      <c:pt idx="8">
                        <c:v>2016</c:v>
                      </c:pt>
                      <c:pt idx="9">
                        <c:v>2017</c:v>
                      </c:pt>
                      <c:pt idx="10">
                        <c:v>2018</c:v>
                      </c:pt>
                    </c:numCache>
                  </c:numRef>
                </c:cat>
                <c:val>
                  <c:numRef>
                    <c:extLst xmlns:c15="http://schemas.microsoft.com/office/drawing/2012/chart">
                      <c:ext xmlns:c15="http://schemas.microsoft.com/office/drawing/2012/chart" uri="{02D57815-91ED-43cb-92C2-25804820EDAC}">
                        <c15:formulaRef>
                          <c15:sqref>'4.10.2'!$E$7:$O$7</c15:sqref>
                        </c15:formulaRef>
                      </c:ext>
                    </c:extLst>
                    <c:numCache>
                      <c:formatCode>General</c:formatCode>
                      <c:ptCount val="11"/>
                    </c:numCache>
                  </c:numRef>
                </c:val>
                <c:extLst xmlns:c15="http://schemas.microsoft.com/office/drawing/2012/chart">
                  <c:ext xmlns:c16="http://schemas.microsoft.com/office/drawing/2014/chart" uri="{C3380CC4-5D6E-409C-BE32-E72D297353CC}">
                    <c16:uniqueId val="{00000001-FEAD-428B-BA2F-354BFC30B022}"/>
                  </c:ext>
                </c:extLst>
              </c15:ser>
            </c15:filteredBarSeries>
          </c:ext>
        </c:extLst>
      </c:barChart>
      <c:catAx>
        <c:axId val="4605247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460526752"/>
        <c:crosses val="autoZero"/>
        <c:auto val="1"/>
        <c:lblAlgn val="ctr"/>
        <c:lblOffset val="100"/>
        <c:noMultiLvlLbl val="0"/>
      </c:catAx>
      <c:valAx>
        <c:axId val="46052675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460524792"/>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s-ES"/>
          </a:p>
        </c:txPr>
      </c:dTable>
      <c:spPr>
        <a:noFill/>
        <a:ln>
          <a:noFill/>
        </a:ln>
        <a:effectLst/>
      </c:spPr>
    </c:plotArea>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a:t>Descarga de mercancías</a:t>
            </a:r>
          </a:p>
          <a:p>
            <a:pPr>
              <a:defRPr/>
            </a:pPr>
            <a:r>
              <a:rPr lang="es-ES" sz="1100"/>
              <a:t>(Tm)</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barChart>
        <c:barDir val="col"/>
        <c:grouping val="clustered"/>
        <c:varyColors val="0"/>
        <c:ser>
          <c:idx val="2"/>
          <c:order val="2"/>
          <c:tx>
            <c:strRef>
              <c:f>'4.10.3'!$A$8</c:f>
              <c:strCache>
                <c:ptCount val="1"/>
                <c:pt idx="0">
                  <c:v>GRANELES LÍQUIDOS</c:v>
                </c:pt>
              </c:strCache>
            </c:strRef>
          </c:tx>
          <c:spPr>
            <a:solidFill>
              <a:schemeClr val="accent1"/>
            </a:solidFill>
            <a:ln>
              <a:noFill/>
            </a:ln>
            <a:effectLst/>
          </c:spPr>
          <c:invertIfNegative val="0"/>
          <c:cat>
            <c:numRef>
              <c:f>'4.10.3'!$E$5:$O$5</c:f>
              <c:numCache>
                <c:formatCode>General</c:formatCode>
                <c:ptCount val="11"/>
                <c:pt idx="0">
                  <c:v>2008</c:v>
                </c:pt>
                <c:pt idx="1">
                  <c:v>2009</c:v>
                </c:pt>
                <c:pt idx="2">
                  <c:v>2010</c:v>
                </c:pt>
                <c:pt idx="3">
                  <c:v>2011</c:v>
                </c:pt>
                <c:pt idx="4">
                  <c:v>2012</c:v>
                </c:pt>
                <c:pt idx="5">
                  <c:v>2013</c:v>
                </c:pt>
                <c:pt idx="6">
                  <c:v>2014</c:v>
                </c:pt>
                <c:pt idx="7">
                  <c:v>2015</c:v>
                </c:pt>
                <c:pt idx="8">
                  <c:v>2016</c:v>
                </c:pt>
                <c:pt idx="9">
                  <c:v>2017</c:v>
                </c:pt>
                <c:pt idx="10">
                  <c:v>2018</c:v>
                </c:pt>
              </c:numCache>
            </c:numRef>
          </c:cat>
          <c:val>
            <c:numRef>
              <c:f>'4.10.3'!$E$8:$O$8</c:f>
              <c:numCache>
                <c:formatCode>#,##0</c:formatCode>
                <c:ptCount val="11"/>
                <c:pt idx="0">
                  <c:v>10944303</c:v>
                </c:pt>
                <c:pt idx="1">
                  <c:v>10309345</c:v>
                </c:pt>
                <c:pt idx="2">
                  <c:v>12505140</c:v>
                </c:pt>
                <c:pt idx="3">
                  <c:v>15126034</c:v>
                </c:pt>
                <c:pt idx="4">
                  <c:v>14833872.91</c:v>
                </c:pt>
                <c:pt idx="5">
                  <c:v>13899615.84</c:v>
                </c:pt>
                <c:pt idx="6">
                  <c:v>13783276.26</c:v>
                </c:pt>
                <c:pt idx="7">
                  <c:v>13890967.98</c:v>
                </c:pt>
                <c:pt idx="8">
                  <c:v>15419373.91</c:v>
                </c:pt>
                <c:pt idx="9">
                  <c:v>16558448</c:v>
                </c:pt>
                <c:pt idx="10">
                  <c:v>16408393.59</c:v>
                </c:pt>
              </c:numCache>
            </c:numRef>
          </c:val>
          <c:extLst>
            <c:ext xmlns:c16="http://schemas.microsoft.com/office/drawing/2014/chart" uri="{C3380CC4-5D6E-409C-BE32-E72D297353CC}">
              <c16:uniqueId val="{00000002-AC57-48F3-A1D4-C9CD23E90846}"/>
            </c:ext>
          </c:extLst>
        </c:ser>
        <c:ser>
          <c:idx val="3"/>
          <c:order val="3"/>
          <c:tx>
            <c:strRef>
              <c:f>'4.10.3'!$A$9</c:f>
              <c:strCache>
                <c:ptCount val="1"/>
                <c:pt idx="0">
                  <c:v>GRANELES SÓLIDOS</c:v>
                </c:pt>
              </c:strCache>
            </c:strRef>
          </c:tx>
          <c:spPr>
            <a:solidFill>
              <a:schemeClr val="accent2"/>
            </a:solidFill>
            <a:ln>
              <a:noFill/>
            </a:ln>
            <a:effectLst/>
          </c:spPr>
          <c:invertIfNegative val="0"/>
          <c:cat>
            <c:numRef>
              <c:f>'4.10.3'!$E$5:$O$5</c:f>
              <c:numCache>
                <c:formatCode>General</c:formatCode>
                <c:ptCount val="11"/>
                <c:pt idx="0">
                  <c:v>2008</c:v>
                </c:pt>
                <c:pt idx="1">
                  <c:v>2009</c:v>
                </c:pt>
                <c:pt idx="2">
                  <c:v>2010</c:v>
                </c:pt>
                <c:pt idx="3">
                  <c:v>2011</c:v>
                </c:pt>
                <c:pt idx="4">
                  <c:v>2012</c:v>
                </c:pt>
                <c:pt idx="5">
                  <c:v>2013</c:v>
                </c:pt>
                <c:pt idx="6">
                  <c:v>2014</c:v>
                </c:pt>
                <c:pt idx="7">
                  <c:v>2015</c:v>
                </c:pt>
                <c:pt idx="8">
                  <c:v>2016</c:v>
                </c:pt>
                <c:pt idx="9">
                  <c:v>2017</c:v>
                </c:pt>
                <c:pt idx="10">
                  <c:v>2018</c:v>
                </c:pt>
              </c:numCache>
            </c:numRef>
          </c:cat>
          <c:val>
            <c:numRef>
              <c:f>'4.10.3'!$E$9:$O$9</c:f>
              <c:numCache>
                <c:formatCode>#,##0</c:formatCode>
                <c:ptCount val="11"/>
                <c:pt idx="0">
                  <c:v>5598729</c:v>
                </c:pt>
                <c:pt idx="1">
                  <c:v>3419847</c:v>
                </c:pt>
                <c:pt idx="2">
                  <c:v>4128794</c:v>
                </c:pt>
                <c:pt idx="3">
                  <c:v>3289845</c:v>
                </c:pt>
                <c:pt idx="4">
                  <c:v>3270164</c:v>
                </c:pt>
                <c:pt idx="5">
                  <c:v>2343759.75</c:v>
                </c:pt>
                <c:pt idx="6">
                  <c:v>2874440.03</c:v>
                </c:pt>
                <c:pt idx="7">
                  <c:v>3274443.29</c:v>
                </c:pt>
                <c:pt idx="8">
                  <c:v>3238998.73</c:v>
                </c:pt>
                <c:pt idx="9">
                  <c:v>3856519</c:v>
                </c:pt>
                <c:pt idx="10">
                  <c:v>3934949.66</c:v>
                </c:pt>
              </c:numCache>
            </c:numRef>
          </c:val>
          <c:extLst>
            <c:ext xmlns:c16="http://schemas.microsoft.com/office/drawing/2014/chart" uri="{C3380CC4-5D6E-409C-BE32-E72D297353CC}">
              <c16:uniqueId val="{00000000-08F6-436C-94F1-24BDA80B30CE}"/>
            </c:ext>
          </c:extLst>
        </c:ser>
        <c:ser>
          <c:idx val="4"/>
          <c:order val="4"/>
          <c:tx>
            <c:strRef>
              <c:f>'4.10.3'!$A$10</c:f>
              <c:strCache>
                <c:ptCount val="1"/>
                <c:pt idx="0">
                  <c:v>MERCANCÍA GENERAL</c:v>
                </c:pt>
              </c:strCache>
            </c:strRef>
          </c:tx>
          <c:spPr>
            <a:solidFill>
              <a:schemeClr val="accent3"/>
            </a:solidFill>
            <a:ln>
              <a:noFill/>
            </a:ln>
            <a:effectLst/>
          </c:spPr>
          <c:invertIfNegative val="0"/>
          <c:cat>
            <c:numRef>
              <c:f>'4.10.3'!$E$5:$O$5</c:f>
              <c:numCache>
                <c:formatCode>General</c:formatCode>
                <c:ptCount val="11"/>
                <c:pt idx="0">
                  <c:v>2008</c:v>
                </c:pt>
                <c:pt idx="1">
                  <c:v>2009</c:v>
                </c:pt>
                <c:pt idx="2">
                  <c:v>2010</c:v>
                </c:pt>
                <c:pt idx="3">
                  <c:v>2011</c:v>
                </c:pt>
                <c:pt idx="4">
                  <c:v>2012</c:v>
                </c:pt>
                <c:pt idx="5">
                  <c:v>2013</c:v>
                </c:pt>
                <c:pt idx="6">
                  <c:v>2014</c:v>
                </c:pt>
                <c:pt idx="7">
                  <c:v>2015</c:v>
                </c:pt>
                <c:pt idx="8">
                  <c:v>2016</c:v>
                </c:pt>
                <c:pt idx="9">
                  <c:v>2017</c:v>
                </c:pt>
                <c:pt idx="10">
                  <c:v>2018</c:v>
                </c:pt>
              </c:numCache>
            </c:numRef>
          </c:cat>
          <c:val>
            <c:numRef>
              <c:f>'4.10.3'!$E$10:$O$10</c:f>
              <c:numCache>
                <c:formatCode>#,##0</c:formatCode>
                <c:ptCount val="11"/>
                <c:pt idx="0">
                  <c:v>90380</c:v>
                </c:pt>
                <c:pt idx="1">
                  <c:v>14319</c:v>
                </c:pt>
                <c:pt idx="2">
                  <c:v>10575</c:v>
                </c:pt>
                <c:pt idx="3">
                  <c:v>41981</c:v>
                </c:pt>
                <c:pt idx="4">
                  <c:v>201417.01</c:v>
                </c:pt>
                <c:pt idx="5">
                  <c:v>140682.6</c:v>
                </c:pt>
                <c:pt idx="6">
                  <c:v>83953.49</c:v>
                </c:pt>
                <c:pt idx="7">
                  <c:v>77119.740000000005</c:v>
                </c:pt>
                <c:pt idx="8">
                  <c:v>74511.48</c:v>
                </c:pt>
                <c:pt idx="9">
                  <c:v>167521</c:v>
                </c:pt>
                <c:pt idx="10">
                  <c:v>188723.96</c:v>
                </c:pt>
              </c:numCache>
            </c:numRef>
          </c:val>
          <c:extLst>
            <c:ext xmlns:c16="http://schemas.microsoft.com/office/drawing/2014/chart" uri="{C3380CC4-5D6E-409C-BE32-E72D297353CC}">
              <c16:uniqueId val="{00000001-08F6-436C-94F1-24BDA80B30CE}"/>
            </c:ext>
          </c:extLst>
        </c:ser>
        <c:dLbls>
          <c:showLegendKey val="0"/>
          <c:showVal val="0"/>
          <c:showCatName val="0"/>
          <c:showSerName val="0"/>
          <c:showPercent val="0"/>
          <c:showBubbleSize val="0"/>
        </c:dLbls>
        <c:gapWidth val="150"/>
        <c:axId val="610211320"/>
        <c:axId val="610213672"/>
        <c:extLst>
          <c:ext xmlns:c15="http://schemas.microsoft.com/office/drawing/2012/chart" uri="{02D57815-91ED-43cb-92C2-25804820EDAC}">
            <c15:filteredBarSeries>
              <c15:ser>
                <c:idx val="0"/>
                <c:order val="0"/>
                <c:tx>
                  <c:strRef>
                    <c:extLst>
                      <c:ext uri="{02D57815-91ED-43cb-92C2-25804820EDAC}">
                        <c15:formulaRef>
                          <c15:sqref>'4.10.3'!$A$6</c15:sqref>
                        </c15:formulaRef>
                      </c:ext>
                    </c:extLst>
                    <c:strCache>
                      <c:ptCount val="1"/>
                    </c:strCache>
                  </c:strRef>
                </c:tx>
                <c:spPr>
                  <a:solidFill>
                    <a:schemeClr val="accent1"/>
                  </a:solidFill>
                  <a:ln>
                    <a:noFill/>
                  </a:ln>
                  <a:effectLst/>
                </c:spPr>
                <c:invertIfNegative val="0"/>
                <c:cat>
                  <c:numRef>
                    <c:extLst>
                      <c:ext uri="{02D57815-91ED-43cb-92C2-25804820EDAC}">
                        <c15:formulaRef>
                          <c15:sqref>'4.10.3'!$E$5:$O$5</c15:sqref>
                        </c15:formulaRef>
                      </c:ext>
                    </c:extLst>
                    <c:numCache>
                      <c:formatCode>General</c:formatCode>
                      <c:ptCount val="11"/>
                      <c:pt idx="0">
                        <c:v>2008</c:v>
                      </c:pt>
                      <c:pt idx="1">
                        <c:v>2009</c:v>
                      </c:pt>
                      <c:pt idx="2">
                        <c:v>2010</c:v>
                      </c:pt>
                      <c:pt idx="3">
                        <c:v>2011</c:v>
                      </c:pt>
                      <c:pt idx="4">
                        <c:v>2012</c:v>
                      </c:pt>
                      <c:pt idx="5">
                        <c:v>2013</c:v>
                      </c:pt>
                      <c:pt idx="6">
                        <c:v>2014</c:v>
                      </c:pt>
                      <c:pt idx="7">
                        <c:v>2015</c:v>
                      </c:pt>
                      <c:pt idx="8">
                        <c:v>2016</c:v>
                      </c:pt>
                      <c:pt idx="9">
                        <c:v>2017</c:v>
                      </c:pt>
                      <c:pt idx="10">
                        <c:v>2018</c:v>
                      </c:pt>
                    </c:numCache>
                  </c:numRef>
                </c:cat>
                <c:val>
                  <c:numRef>
                    <c:extLst>
                      <c:ext uri="{02D57815-91ED-43cb-92C2-25804820EDAC}">
                        <c15:formulaRef>
                          <c15:sqref>'4.10.3'!$E$6:$O$6</c15:sqref>
                        </c15:formulaRef>
                      </c:ext>
                    </c:extLst>
                    <c:numCache>
                      <c:formatCode>General</c:formatCode>
                      <c:ptCount val="11"/>
                    </c:numCache>
                  </c:numRef>
                </c:val>
                <c:extLst>
                  <c:ext xmlns:c16="http://schemas.microsoft.com/office/drawing/2014/chart" uri="{C3380CC4-5D6E-409C-BE32-E72D297353CC}">
                    <c16:uniqueId val="{00000000-AC57-48F3-A1D4-C9CD23E90846}"/>
                  </c:ext>
                </c:extLst>
              </c15:ser>
            </c15:filteredBarSeries>
            <c15:filteredBarSeries>
              <c15:ser>
                <c:idx val="1"/>
                <c:order val="1"/>
                <c:tx>
                  <c:strRef>
                    <c:extLst xmlns:c15="http://schemas.microsoft.com/office/drawing/2012/chart">
                      <c:ext xmlns:c15="http://schemas.microsoft.com/office/drawing/2012/chart" uri="{02D57815-91ED-43cb-92C2-25804820EDAC}">
                        <c15:formulaRef>
                          <c15:sqref>'4.10.3'!$A$7</c15:sqref>
                        </c15:formulaRef>
                      </c:ext>
                    </c:extLst>
                    <c:strCache>
                      <c:ptCount val="1"/>
                    </c:strCache>
                  </c:strRef>
                </c:tx>
                <c:spPr>
                  <a:solidFill>
                    <a:schemeClr val="accent2"/>
                  </a:solidFill>
                  <a:ln>
                    <a:noFill/>
                  </a:ln>
                  <a:effectLst/>
                </c:spPr>
                <c:invertIfNegative val="0"/>
                <c:cat>
                  <c:numRef>
                    <c:extLst xmlns:c15="http://schemas.microsoft.com/office/drawing/2012/chart">
                      <c:ext xmlns:c15="http://schemas.microsoft.com/office/drawing/2012/chart" uri="{02D57815-91ED-43cb-92C2-25804820EDAC}">
                        <c15:formulaRef>
                          <c15:sqref>'4.10.3'!$E$5:$O$5</c15:sqref>
                        </c15:formulaRef>
                      </c:ext>
                    </c:extLst>
                    <c:numCache>
                      <c:formatCode>General</c:formatCode>
                      <c:ptCount val="11"/>
                      <c:pt idx="0">
                        <c:v>2008</c:v>
                      </c:pt>
                      <c:pt idx="1">
                        <c:v>2009</c:v>
                      </c:pt>
                      <c:pt idx="2">
                        <c:v>2010</c:v>
                      </c:pt>
                      <c:pt idx="3">
                        <c:v>2011</c:v>
                      </c:pt>
                      <c:pt idx="4">
                        <c:v>2012</c:v>
                      </c:pt>
                      <c:pt idx="5">
                        <c:v>2013</c:v>
                      </c:pt>
                      <c:pt idx="6">
                        <c:v>2014</c:v>
                      </c:pt>
                      <c:pt idx="7">
                        <c:v>2015</c:v>
                      </c:pt>
                      <c:pt idx="8">
                        <c:v>2016</c:v>
                      </c:pt>
                      <c:pt idx="9">
                        <c:v>2017</c:v>
                      </c:pt>
                      <c:pt idx="10">
                        <c:v>2018</c:v>
                      </c:pt>
                    </c:numCache>
                  </c:numRef>
                </c:cat>
                <c:val>
                  <c:numRef>
                    <c:extLst xmlns:c15="http://schemas.microsoft.com/office/drawing/2012/chart">
                      <c:ext xmlns:c15="http://schemas.microsoft.com/office/drawing/2012/chart" uri="{02D57815-91ED-43cb-92C2-25804820EDAC}">
                        <c15:formulaRef>
                          <c15:sqref>'4.10.3'!$E$7:$O$7</c15:sqref>
                        </c15:formulaRef>
                      </c:ext>
                    </c:extLst>
                    <c:numCache>
                      <c:formatCode>General</c:formatCode>
                      <c:ptCount val="11"/>
                    </c:numCache>
                  </c:numRef>
                </c:val>
                <c:extLst xmlns:c15="http://schemas.microsoft.com/office/drawing/2012/chart">
                  <c:ext xmlns:c16="http://schemas.microsoft.com/office/drawing/2014/chart" uri="{C3380CC4-5D6E-409C-BE32-E72D297353CC}">
                    <c16:uniqueId val="{00000001-AC57-48F3-A1D4-C9CD23E90846}"/>
                  </c:ext>
                </c:extLst>
              </c15:ser>
            </c15:filteredBarSeries>
          </c:ext>
        </c:extLst>
      </c:barChart>
      <c:catAx>
        <c:axId val="6102113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610213672"/>
        <c:crosses val="autoZero"/>
        <c:auto val="1"/>
        <c:lblAlgn val="ctr"/>
        <c:lblOffset val="100"/>
        <c:noMultiLvlLbl val="0"/>
      </c:catAx>
      <c:valAx>
        <c:axId val="61021367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610211320"/>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s-ES"/>
          </a:p>
        </c:txPr>
      </c:dTable>
      <c:spPr>
        <a:noFill/>
        <a:ln>
          <a:noFill/>
        </a:ln>
        <a:effectLst/>
      </c:spPr>
    </c:plotArea>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a:t>Graneles</a:t>
            </a:r>
            <a:r>
              <a:rPr lang="es-ES" baseline="0"/>
              <a:t> líquidos</a:t>
            </a:r>
          </a:p>
          <a:p>
            <a:pPr>
              <a:defRPr/>
            </a:pPr>
            <a:r>
              <a:rPr lang="es-ES" sz="1100" baseline="0"/>
              <a:t> (Tm)</a:t>
            </a:r>
            <a:endParaRPr lang="es-ES" sz="1100"/>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barChart>
        <c:barDir val="col"/>
        <c:grouping val="clustered"/>
        <c:varyColors val="0"/>
        <c:ser>
          <c:idx val="0"/>
          <c:order val="0"/>
          <c:tx>
            <c:strRef>
              <c:f>'4.10.4'!$B$8</c:f>
              <c:strCache>
                <c:ptCount val="1"/>
                <c:pt idx="0">
                  <c:v>PETRÓLEO CRUDO</c:v>
                </c:pt>
              </c:strCache>
            </c:strRef>
          </c:tx>
          <c:spPr>
            <a:solidFill>
              <a:schemeClr val="accent1"/>
            </a:solidFill>
            <a:ln>
              <a:noFill/>
            </a:ln>
            <a:effectLst/>
          </c:spPr>
          <c:invertIfNegative val="0"/>
          <c:cat>
            <c:strRef>
              <c:f>'4.10.4'!$E$5:$O$7</c:f>
              <c:strCache>
                <c:ptCount val="11"/>
                <c:pt idx="0">
                  <c:v>2008</c:v>
                </c:pt>
                <c:pt idx="1">
                  <c:v>2009</c:v>
                </c:pt>
                <c:pt idx="2">
                  <c:v>2010</c:v>
                </c:pt>
                <c:pt idx="3">
                  <c:v>2011</c:v>
                </c:pt>
                <c:pt idx="4">
                  <c:v>2012</c:v>
                </c:pt>
                <c:pt idx="5">
                  <c:v>2013</c:v>
                </c:pt>
                <c:pt idx="6">
                  <c:v>2014</c:v>
                </c:pt>
                <c:pt idx="7">
                  <c:v>2015</c:v>
                </c:pt>
                <c:pt idx="8">
                  <c:v>2016</c:v>
                </c:pt>
                <c:pt idx="9">
                  <c:v>2017</c:v>
                </c:pt>
                <c:pt idx="10">
                  <c:v>2018</c:v>
                </c:pt>
              </c:strCache>
            </c:strRef>
          </c:cat>
          <c:val>
            <c:numRef>
              <c:f>'4.10.4'!$E$8:$O$8</c:f>
              <c:numCache>
                <c:formatCode>#,##0</c:formatCode>
                <c:ptCount val="11"/>
                <c:pt idx="0">
                  <c:v>4913029</c:v>
                </c:pt>
                <c:pt idx="1">
                  <c:v>4360129</c:v>
                </c:pt>
                <c:pt idx="2">
                  <c:v>5650296</c:v>
                </c:pt>
                <c:pt idx="3">
                  <c:v>7856294.3899999997</c:v>
                </c:pt>
                <c:pt idx="4">
                  <c:v>8673136.1999999993</c:v>
                </c:pt>
                <c:pt idx="5">
                  <c:v>8804253.9800000004</c:v>
                </c:pt>
                <c:pt idx="6">
                  <c:v>8876905.4900000002</c:v>
                </c:pt>
                <c:pt idx="7">
                  <c:v>8697291.4199999999</c:v>
                </c:pt>
                <c:pt idx="8">
                  <c:v>9404839.3699999992</c:v>
                </c:pt>
                <c:pt idx="9">
                  <c:v>9546505.6500000004</c:v>
                </c:pt>
                <c:pt idx="10">
                  <c:v>9037649</c:v>
                </c:pt>
              </c:numCache>
            </c:numRef>
          </c:val>
          <c:extLst>
            <c:ext xmlns:c16="http://schemas.microsoft.com/office/drawing/2014/chart" uri="{C3380CC4-5D6E-409C-BE32-E72D297353CC}">
              <c16:uniqueId val="{00000000-E607-46F6-8E5D-96C10A320997}"/>
            </c:ext>
          </c:extLst>
        </c:ser>
        <c:ser>
          <c:idx val="1"/>
          <c:order val="1"/>
          <c:tx>
            <c:strRef>
              <c:f>'4.10.4'!$B$9</c:f>
              <c:strCache>
                <c:ptCount val="1"/>
                <c:pt idx="0">
                  <c:v>RESTO PRODUCTOS PETROLÍFEROS</c:v>
                </c:pt>
              </c:strCache>
            </c:strRef>
          </c:tx>
          <c:spPr>
            <a:solidFill>
              <a:schemeClr val="accent2"/>
            </a:solidFill>
            <a:ln>
              <a:noFill/>
            </a:ln>
            <a:effectLst/>
          </c:spPr>
          <c:invertIfNegative val="0"/>
          <c:cat>
            <c:strRef>
              <c:f>'4.10.4'!$E$5:$O$7</c:f>
              <c:strCache>
                <c:ptCount val="11"/>
                <c:pt idx="0">
                  <c:v>2008</c:v>
                </c:pt>
                <c:pt idx="1">
                  <c:v>2009</c:v>
                </c:pt>
                <c:pt idx="2">
                  <c:v>2010</c:v>
                </c:pt>
                <c:pt idx="3">
                  <c:v>2011</c:v>
                </c:pt>
                <c:pt idx="4">
                  <c:v>2012</c:v>
                </c:pt>
                <c:pt idx="5">
                  <c:v>2013</c:v>
                </c:pt>
                <c:pt idx="6">
                  <c:v>2014</c:v>
                </c:pt>
                <c:pt idx="7">
                  <c:v>2015</c:v>
                </c:pt>
                <c:pt idx="8">
                  <c:v>2016</c:v>
                </c:pt>
                <c:pt idx="9">
                  <c:v>2017</c:v>
                </c:pt>
                <c:pt idx="10">
                  <c:v>2018</c:v>
                </c:pt>
              </c:strCache>
            </c:strRef>
          </c:cat>
          <c:val>
            <c:numRef>
              <c:f>'4.10.4'!$E$9:$O$9</c:f>
              <c:numCache>
                <c:formatCode>#,##0</c:formatCode>
                <c:ptCount val="11"/>
                <c:pt idx="0">
                  <c:v>2389462</c:v>
                </c:pt>
                <c:pt idx="1">
                  <c:v>1816769</c:v>
                </c:pt>
                <c:pt idx="2">
                  <c:v>2770491</c:v>
                </c:pt>
                <c:pt idx="3">
                  <c:v>5754160.790000001</c:v>
                </c:pt>
                <c:pt idx="4">
                  <c:v>6090180.2000000002</c:v>
                </c:pt>
                <c:pt idx="5">
                  <c:v>5786402.7700000005</c:v>
                </c:pt>
                <c:pt idx="6">
                  <c:v>7374880.6199999992</c:v>
                </c:pt>
                <c:pt idx="7">
                  <c:v>7498643.25</c:v>
                </c:pt>
                <c:pt idx="8">
                  <c:v>8308768.8399999999</c:v>
                </c:pt>
                <c:pt idx="9">
                  <c:v>7655352.7000000002</c:v>
                </c:pt>
                <c:pt idx="10">
                  <c:v>7445026</c:v>
                </c:pt>
              </c:numCache>
            </c:numRef>
          </c:val>
          <c:extLst>
            <c:ext xmlns:c16="http://schemas.microsoft.com/office/drawing/2014/chart" uri="{C3380CC4-5D6E-409C-BE32-E72D297353CC}">
              <c16:uniqueId val="{00000001-E607-46F6-8E5D-96C10A320997}"/>
            </c:ext>
          </c:extLst>
        </c:ser>
        <c:ser>
          <c:idx val="2"/>
          <c:order val="2"/>
          <c:tx>
            <c:strRef>
              <c:f>'4.10.4'!$B$10</c:f>
              <c:strCache>
                <c:ptCount val="1"/>
                <c:pt idx="0">
                  <c:v>GAS NATURAL</c:v>
                </c:pt>
              </c:strCache>
            </c:strRef>
          </c:tx>
          <c:spPr>
            <a:solidFill>
              <a:schemeClr val="accent3"/>
            </a:solidFill>
            <a:ln>
              <a:noFill/>
            </a:ln>
            <a:effectLst/>
          </c:spPr>
          <c:invertIfNegative val="0"/>
          <c:cat>
            <c:strRef>
              <c:f>'4.10.4'!$E$5:$O$7</c:f>
              <c:strCache>
                <c:ptCount val="11"/>
                <c:pt idx="0">
                  <c:v>2008</c:v>
                </c:pt>
                <c:pt idx="1">
                  <c:v>2009</c:v>
                </c:pt>
                <c:pt idx="2">
                  <c:v>2010</c:v>
                </c:pt>
                <c:pt idx="3">
                  <c:v>2011</c:v>
                </c:pt>
                <c:pt idx="4">
                  <c:v>2012</c:v>
                </c:pt>
                <c:pt idx="5">
                  <c:v>2013</c:v>
                </c:pt>
                <c:pt idx="6">
                  <c:v>2014</c:v>
                </c:pt>
                <c:pt idx="7">
                  <c:v>2015</c:v>
                </c:pt>
                <c:pt idx="8">
                  <c:v>2016</c:v>
                </c:pt>
                <c:pt idx="9">
                  <c:v>2017</c:v>
                </c:pt>
                <c:pt idx="10">
                  <c:v>2018</c:v>
                </c:pt>
              </c:strCache>
            </c:strRef>
          </c:cat>
          <c:val>
            <c:numRef>
              <c:f>'4.10.4'!$E$10:$O$10</c:f>
              <c:numCache>
                <c:formatCode>#,##0</c:formatCode>
                <c:ptCount val="11"/>
                <c:pt idx="0">
                  <c:v>4055713</c:v>
                </c:pt>
                <c:pt idx="1">
                  <c:v>3851375</c:v>
                </c:pt>
                <c:pt idx="2">
                  <c:v>4465492</c:v>
                </c:pt>
                <c:pt idx="3">
                  <c:v>3970855.8</c:v>
                </c:pt>
                <c:pt idx="4">
                  <c:v>3718104.1</c:v>
                </c:pt>
                <c:pt idx="5">
                  <c:v>3243803.4</c:v>
                </c:pt>
                <c:pt idx="6">
                  <c:v>3371844</c:v>
                </c:pt>
                <c:pt idx="7">
                  <c:v>2342716.73</c:v>
                </c:pt>
                <c:pt idx="8">
                  <c:v>2584973.33</c:v>
                </c:pt>
                <c:pt idx="9">
                  <c:v>3294069.55</c:v>
                </c:pt>
                <c:pt idx="10">
                  <c:v>3162051</c:v>
                </c:pt>
              </c:numCache>
            </c:numRef>
          </c:val>
          <c:extLst>
            <c:ext xmlns:c16="http://schemas.microsoft.com/office/drawing/2014/chart" uri="{C3380CC4-5D6E-409C-BE32-E72D297353CC}">
              <c16:uniqueId val="{00000002-E607-46F6-8E5D-96C10A320997}"/>
            </c:ext>
          </c:extLst>
        </c:ser>
        <c:ser>
          <c:idx val="3"/>
          <c:order val="3"/>
          <c:tx>
            <c:strRef>
              <c:f>'4.10.4'!$B$11</c:f>
              <c:strCache>
                <c:ptCount val="1"/>
                <c:pt idx="0">
                  <c:v>RESTO GRANELES LÍQUIDOS</c:v>
                </c:pt>
              </c:strCache>
            </c:strRef>
          </c:tx>
          <c:spPr>
            <a:solidFill>
              <a:schemeClr val="accent6"/>
            </a:solidFill>
            <a:ln>
              <a:noFill/>
            </a:ln>
            <a:effectLst/>
          </c:spPr>
          <c:invertIfNegative val="0"/>
          <c:cat>
            <c:strRef>
              <c:f>'4.10.4'!$E$5:$O$7</c:f>
              <c:strCache>
                <c:ptCount val="11"/>
                <c:pt idx="0">
                  <c:v>2008</c:v>
                </c:pt>
                <c:pt idx="1">
                  <c:v>2009</c:v>
                </c:pt>
                <c:pt idx="2">
                  <c:v>2010</c:v>
                </c:pt>
                <c:pt idx="3">
                  <c:v>2011</c:v>
                </c:pt>
                <c:pt idx="4">
                  <c:v>2012</c:v>
                </c:pt>
                <c:pt idx="5">
                  <c:v>2013</c:v>
                </c:pt>
                <c:pt idx="6">
                  <c:v>2014</c:v>
                </c:pt>
                <c:pt idx="7">
                  <c:v>2015</c:v>
                </c:pt>
                <c:pt idx="8">
                  <c:v>2016</c:v>
                </c:pt>
                <c:pt idx="9">
                  <c:v>2017</c:v>
                </c:pt>
                <c:pt idx="10">
                  <c:v>2018</c:v>
                </c:pt>
              </c:strCache>
            </c:strRef>
          </c:cat>
          <c:val>
            <c:numRef>
              <c:f>'4.10.4'!$E$11:$O$11</c:f>
              <c:numCache>
                <c:formatCode>#,##0</c:formatCode>
                <c:ptCount val="11"/>
                <c:pt idx="0">
                  <c:v>2283686.83</c:v>
                </c:pt>
                <c:pt idx="1">
                  <c:v>3013968</c:v>
                </c:pt>
                <c:pt idx="2">
                  <c:v>3466514.58</c:v>
                </c:pt>
                <c:pt idx="3">
                  <c:v>4094293.5300000003</c:v>
                </c:pt>
                <c:pt idx="4">
                  <c:v>4439836.2</c:v>
                </c:pt>
                <c:pt idx="5">
                  <c:v>3654257.3600000003</c:v>
                </c:pt>
                <c:pt idx="6">
                  <c:v>2239741.4600000009</c:v>
                </c:pt>
                <c:pt idx="7">
                  <c:v>3060024.9299999983</c:v>
                </c:pt>
                <c:pt idx="8">
                  <c:v>3837480.8200000003</c:v>
                </c:pt>
                <c:pt idx="9">
                  <c:v>4408619.51</c:v>
                </c:pt>
                <c:pt idx="10">
                  <c:v>5475204</c:v>
                </c:pt>
              </c:numCache>
            </c:numRef>
          </c:val>
          <c:extLst>
            <c:ext xmlns:c16="http://schemas.microsoft.com/office/drawing/2014/chart" uri="{C3380CC4-5D6E-409C-BE32-E72D297353CC}">
              <c16:uniqueId val="{00000003-E607-46F6-8E5D-96C10A320997}"/>
            </c:ext>
          </c:extLst>
        </c:ser>
        <c:dLbls>
          <c:showLegendKey val="0"/>
          <c:showVal val="0"/>
          <c:showCatName val="0"/>
          <c:showSerName val="0"/>
          <c:showPercent val="0"/>
          <c:showBubbleSize val="0"/>
        </c:dLbls>
        <c:gapWidth val="150"/>
        <c:axId val="610214456"/>
        <c:axId val="610209752"/>
        <c:extLst>
          <c:ext xmlns:c15="http://schemas.microsoft.com/office/drawing/2012/chart" uri="{02D57815-91ED-43cb-92C2-25804820EDAC}">
            <c15:filteredBarSeries>
              <c15:ser>
                <c:idx val="4"/>
                <c:order val="4"/>
                <c:tx>
                  <c:strRef>
                    <c:extLst>
                      <c:ext uri="{02D57815-91ED-43cb-92C2-25804820EDAC}">
                        <c15:formulaRef>
                          <c15:sqref>'4.10.4'!$B$12</c15:sqref>
                        </c15:formulaRef>
                      </c:ext>
                    </c:extLst>
                    <c:strCache>
                      <c:ptCount val="1"/>
                      <c:pt idx="0">
                        <c:v>TOTAL</c:v>
                      </c:pt>
                    </c:strCache>
                  </c:strRef>
                </c:tx>
                <c:spPr>
                  <a:solidFill>
                    <a:schemeClr val="accent5"/>
                  </a:solidFill>
                  <a:ln w="25400">
                    <a:noFill/>
                  </a:ln>
                  <a:effectLst/>
                </c:spPr>
                <c:invertIfNegative val="0"/>
                <c:cat>
                  <c:strRef>
                    <c:extLst>
                      <c:ext uri="{02D57815-91ED-43cb-92C2-25804820EDAC}">
                        <c15:formulaRef>
                          <c15:sqref>'4.10.4'!$E$5:$O$7</c15:sqref>
                        </c15:formulaRef>
                      </c:ext>
                    </c:extLst>
                    <c:strCache>
                      <c:ptCount val="11"/>
                      <c:pt idx="0">
                        <c:v>2008</c:v>
                      </c:pt>
                      <c:pt idx="1">
                        <c:v>2009</c:v>
                      </c:pt>
                      <c:pt idx="2">
                        <c:v>2010</c:v>
                      </c:pt>
                      <c:pt idx="3">
                        <c:v>2011</c:v>
                      </c:pt>
                      <c:pt idx="4">
                        <c:v>2012</c:v>
                      </c:pt>
                      <c:pt idx="5">
                        <c:v>2013</c:v>
                      </c:pt>
                      <c:pt idx="6">
                        <c:v>2014</c:v>
                      </c:pt>
                      <c:pt idx="7">
                        <c:v>2015</c:v>
                      </c:pt>
                      <c:pt idx="8">
                        <c:v>2016</c:v>
                      </c:pt>
                      <c:pt idx="9">
                        <c:v>2017</c:v>
                      </c:pt>
                      <c:pt idx="10">
                        <c:v>2018</c:v>
                      </c:pt>
                    </c:strCache>
                  </c:strRef>
                </c:cat>
                <c:val>
                  <c:numRef>
                    <c:extLst>
                      <c:ext uri="{02D57815-91ED-43cb-92C2-25804820EDAC}">
                        <c15:formulaRef>
                          <c15:sqref>'4.10.4'!$E$12:$O$12</c15:sqref>
                        </c15:formulaRef>
                      </c:ext>
                    </c:extLst>
                    <c:numCache>
                      <c:formatCode>#,##0</c:formatCode>
                      <c:ptCount val="11"/>
                      <c:pt idx="0">
                        <c:v>13641890.83</c:v>
                      </c:pt>
                      <c:pt idx="1">
                        <c:v>13042241</c:v>
                      </c:pt>
                      <c:pt idx="2">
                        <c:v>16352793.58</c:v>
                      </c:pt>
                      <c:pt idx="3">
                        <c:v>21675604.510000002</c:v>
                      </c:pt>
                      <c:pt idx="4">
                        <c:v>22921256.699999999</c:v>
                      </c:pt>
                      <c:pt idx="5">
                        <c:v>21488717.510000002</c:v>
                      </c:pt>
                      <c:pt idx="6">
                        <c:v>21863371.93</c:v>
                      </c:pt>
                      <c:pt idx="7">
                        <c:v>21598676.329999998</c:v>
                      </c:pt>
                      <c:pt idx="8">
                        <c:v>24136062.359999999</c:v>
                      </c:pt>
                      <c:pt idx="9">
                        <c:v>24904547.410000004</c:v>
                      </c:pt>
                      <c:pt idx="10">
                        <c:v>25119930</c:v>
                      </c:pt>
                    </c:numCache>
                  </c:numRef>
                </c:val>
                <c:extLst>
                  <c:ext xmlns:c16="http://schemas.microsoft.com/office/drawing/2014/chart" uri="{C3380CC4-5D6E-409C-BE32-E72D297353CC}">
                    <c16:uniqueId val="{00000004-E607-46F6-8E5D-96C10A320997}"/>
                  </c:ext>
                </c:extLst>
              </c15:ser>
            </c15:filteredBarSeries>
          </c:ext>
        </c:extLst>
      </c:barChart>
      <c:catAx>
        <c:axId val="6102144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610209752"/>
        <c:crosses val="autoZero"/>
        <c:auto val="1"/>
        <c:lblAlgn val="ctr"/>
        <c:lblOffset val="100"/>
        <c:noMultiLvlLbl val="0"/>
      </c:catAx>
      <c:valAx>
        <c:axId val="61020975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610214456"/>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s-ES"/>
          </a:p>
        </c:txPr>
      </c:dTable>
      <c:spPr>
        <a:noFill/>
        <a:ln>
          <a:noFill/>
        </a:ln>
        <a:effectLst/>
      </c:spPr>
    </c:plotArea>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a:t>Graneles sólidos</a:t>
            </a:r>
          </a:p>
          <a:p>
            <a:pPr>
              <a:defRPr/>
            </a:pPr>
            <a:r>
              <a:rPr lang="es-ES" sz="1100"/>
              <a:t>(Tm)</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lineChart>
        <c:grouping val="standard"/>
        <c:varyColors val="0"/>
        <c:ser>
          <c:idx val="0"/>
          <c:order val="0"/>
          <c:tx>
            <c:strRef>
              <c:f>'4.10.5'!$B$6</c:f>
              <c:strCache>
                <c:ptCount val="1"/>
                <c:pt idx="0">
                  <c:v>CEREALES</c:v>
                </c:pt>
              </c:strCache>
            </c:strRef>
          </c:tx>
          <c:spPr>
            <a:ln w="28575" cap="rnd">
              <a:solidFill>
                <a:schemeClr val="accent1"/>
              </a:solidFill>
              <a:round/>
            </a:ln>
            <a:effectLst/>
          </c:spPr>
          <c:marker>
            <c:symbol val="none"/>
          </c:marker>
          <c:cat>
            <c:numRef>
              <c:f>'4.10.5'!$E$5:$O$5</c:f>
              <c:numCache>
                <c:formatCode>General</c:formatCode>
                <c:ptCount val="11"/>
                <c:pt idx="0">
                  <c:v>2008</c:v>
                </c:pt>
                <c:pt idx="1">
                  <c:v>2009</c:v>
                </c:pt>
                <c:pt idx="2">
                  <c:v>2010</c:v>
                </c:pt>
                <c:pt idx="3">
                  <c:v>2011</c:v>
                </c:pt>
                <c:pt idx="4">
                  <c:v>2012</c:v>
                </c:pt>
                <c:pt idx="5">
                  <c:v>2013</c:v>
                </c:pt>
                <c:pt idx="6">
                  <c:v>2014</c:v>
                </c:pt>
                <c:pt idx="7">
                  <c:v>2015</c:v>
                </c:pt>
                <c:pt idx="8">
                  <c:v>2016</c:v>
                </c:pt>
                <c:pt idx="9">
                  <c:v>2017</c:v>
                </c:pt>
                <c:pt idx="10">
                  <c:v>2018</c:v>
                </c:pt>
              </c:numCache>
            </c:numRef>
          </c:cat>
          <c:val>
            <c:numRef>
              <c:f>'4.10.5'!$E$6:$O$6</c:f>
              <c:numCache>
                <c:formatCode>#,##0</c:formatCode>
                <c:ptCount val="11"/>
                <c:pt idx="0">
                  <c:v>1136853</c:v>
                </c:pt>
                <c:pt idx="1">
                  <c:v>1061744</c:v>
                </c:pt>
                <c:pt idx="2">
                  <c:v>928490</c:v>
                </c:pt>
                <c:pt idx="3">
                  <c:v>1034797</c:v>
                </c:pt>
                <c:pt idx="4">
                  <c:v>1041519</c:v>
                </c:pt>
                <c:pt idx="5">
                  <c:v>584073</c:v>
                </c:pt>
                <c:pt idx="6">
                  <c:v>944029.05</c:v>
                </c:pt>
                <c:pt idx="7">
                  <c:v>1219839.33</c:v>
                </c:pt>
                <c:pt idx="8">
                  <c:v>1165837</c:v>
                </c:pt>
                <c:pt idx="9">
                  <c:v>1483717</c:v>
                </c:pt>
                <c:pt idx="10">
                  <c:v>1455740</c:v>
                </c:pt>
              </c:numCache>
            </c:numRef>
          </c:val>
          <c:smooth val="1"/>
          <c:extLst>
            <c:ext xmlns:c16="http://schemas.microsoft.com/office/drawing/2014/chart" uri="{C3380CC4-5D6E-409C-BE32-E72D297353CC}">
              <c16:uniqueId val="{00000000-9466-4650-866F-AD4ED3C9124C}"/>
            </c:ext>
          </c:extLst>
        </c:ser>
        <c:ser>
          <c:idx val="1"/>
          <c:order val="1"/>
          <c:tx>
            <c:strRef>
              <c:f>'4.10.5'!$B$7</c:f>
              <c:strCache>
                <c:ptCount val="1"/>
                <c:pt idx="0">
                  <c:v>CONCENTRADOS</c:v>
                </c:pt>
              </c:strCache>
            </c:strRef>
          </c:tx>
          <c:spPr>
            <a:ln w="28575" cap="rnd">
              <a:solidFill>
                <a:schemeClr val="accent2"/>
              </a:solidFill>
              <a:round/>
            </a:ln>
            <a:effectLst/>
          </c:spPr>
          <c:marker>
            <c:symbol val="none"/>
          </c:marker>
          <c:cat>
            <c:numRef>
              <c:f>'4.10.5'!$E$5:$O$5</c:f>
              <c:numCache>
                <c:formatCode>General</c:formatCode>
                <c:ptCount val="11"/>
                <c:pt idx="0">
                  <c:v>2008</c:v>
                </c:pt>
                <c:pt idx="1">
                  <c:v>2009</c:v>
                </c:pt>
                <c:pt idx="2">
                  <c:v>2010</c:v>
                </c:pt>
                <c:pt idx="3">
                  <c:v>2011</c:v>
                </c:pt>
                <c:pt idx="4">
                  <c:v>2012</c:v>
                </c:pt>
                <c:pt idx="5">
                  <c:v>2013</c:v>
                </c:pt>
                <c:pt idx="6">
                  <c:v>2014</c:v>
                </c:pt>
                <c:pt idx="7">
                  <c:v>2015</c:v>
                </c:pt>
                <c:pt idx="8">
                  <c:v>2016</c:v>
                </c:pt>
                <c:pt idx="9">
                  <c:v>2017</c:v>
                </c:pt>
                <c:pt idx="10">
                  <c:v>2018</c:v>
                </c:pt>
              </c:numCache>
            </c:numRef>
          </c:cat>
          <c:val>
            <c:numRef>
              <c:f>'4.10.5'!$E$7:$O$7</c:f>
              <c:numCache>
                <c:formatCode>#,##0</c:formatCode>
                <c:ptCount val="11"/>
                <c:pt idx="0">
                  <c:v>1070931</c:v>
                </c:pt>
                <c:pt idx="1">
                  <c:v>1059703</c:v>
                </c:pt>
                <c:pt idx="2">
                  <c:v>1052451</c:v>
                </c:pt>
                <c:pt idx="3">
                  <c:v>985248</c:v>
                </c:pt>
                <c:pt idx="4">
                  <c:v>1295766</c:v>
                </c:pt>
                <c:pt idx="5">
                  <c:v>1178079</c:v>
                </c:pt>
                <c:pt idx="6">
                  <c:v>1402185.523</c:v>
                </c:pt>
                <c:pt idx="7">
                  <c:v>1748276.3890000002</c:v>
                </c:pt>
                <c:pt idx="8">
                  <c:v>2322910</c:v>
                </c:pt>
                <c:pt idx="9">
                  <c:v>2462704</c:v>
                </c:pt>
                <c:pt idx="10">
                  <c:v>3089368</c:v>
                </c:pt>
              </c:numCache>
            </c:numRef>
          </c:val>
          <c:smooth val="1"/>
          <c:extLst>
            <c:ext xmlns:c16="http://schemas.microsoft.com/office/drawing/2014/chart" uri="{C3380CC4-5D6E-409C-BE32-E72D297353CC}">
              <c16:uniqueId val="{00000001-9466-4650-866F-AD4ED3C9124C}"/>
            </c:ext>
          </c:extLst>
        </c:ser>
        <c:ser>
          <c:idx val="2"/>
          <c:order val="2"/>
          <c:tx>
            <c:strRef>
              <c:f>'4.10.5'!$B$8</c:f>
              <c:strCache>
                <c:ptCount val="1"/>
                <c:pt idx="0">
                  <c:v>FOSFATOS</c:v>
                </c:pt>
              </c:strCache>
            </c:strRef>
          </c:tx>
          <c:spPr>
            <a:ln w="28575" cap="rnd">
              <a:solidFill>
                <a:schemeClr val="accent3"/>
              </a:solidFill>
              <a:round/>
            </a:ln>
            <a:effectLst/>
          </c:spPr>
          <c:marker>
            <c:symbol val="none"/>
          </c:marker>
          <c:cat>
            <c:numRef>
              <c:f>'4.10.5'!$E$5:$O$5</c:f>
              <c:numCache>
                <c:formatCode>General</c:formatCode>
                <c:ptCount val="11"/>
                <c:pt idx="0">
                  <c:v>2008</c:v>
                </c:pt>
                <c:pt idx="1">
                  <c:v>2009</c:v>
                </c:pt>
                <c:pt idx="2">
                  <c:v>2010</c:v>
                </c:pt>
                <c:pt idx="3">
                  <c:v>2011</c:v>
                </c:pt>
                <c:pt idx="4">
                  <c:v>2012</c:v>
                </c:pt>
                <c:pt idx="5">
                  <c:v>2013</c:v>
                </c:pt>
                <c:pt idx="6">
                  <c:v>2014</c:v>
                </c:pt>
                <c:pt idx="7">
                  <c:v>2015</c:v>
                </c:pt>
                <c:pt idx="8">
                  <c:v>2016</c:v>
                </c:pt>
                <c:pt idx="9">
                  <c:v>2017</c:v>
                </c:pt>
                <c:pt idx="10">
                  <c:v>2018</c:v>
                </c:pt>
              </c:numCache>
            </c:numRef>
          </c:cat>
          <c:val>
            <c:numRef>
              <c:f>'4.10.5'!$E$8:$O$8</c:f>
              <c:numCache>
                <c:formatCode>#,##0</c:formatCode>
                <c:ptCount val="11"/>
                <c:pt idx="0">
                  <c:v>1138811</c:v>
                </c:pt>
                <c:pt idx="1">
                  <c:v>332819</c:v>
                </c:pt>
                <c:pt idx="2">
                  <c:v>725656</c:v>
                </c:pt>
                <c:pt idx="3">
                  <c:v>8148</c:v>
                </c:pt>
                <c:pt idx="4">
                  <c:v>0</c:v>
                </c:pt>
                <c:pt idx="5">
                  <c:v>4447.04</c:v>
                </c:pt>
                <c:pt idx="6">
                  <c:v>15853.07</c:v>
                </c:pt>
                <c:pt idx="7">
                  <c:v>12572</c:v>
                </c:pt>
                <c:pt idx="8">
                  <c:v>17097.98</c:v>
                </c:pt>
                <c:pt idx="9">
                  <c:v>14285</c:v>
                </c:pt>
                <c:pt idx="10">
                  <c:v>0</c:v>
                </c:pt>
              </c:numCache>
            </c:numRef>
          </c:val>
          <c:smooth val="1"/>
          <c:extLst>
            <c:ext xmlns:c16="http://schemas.microsoft.com/office/drawing/2014/chart" uri="{C3380CC4-5D6E-409C-BE32-E72D297353CC}">
              <c16:uniqueId val="{00000002-9466-4650-866F-AD4ED3C9124C}"/>
            </c:ext>
          </c:extLst>
        </c:ser>
        <c:ser>
          <c:idx val="3"/>
          <c:order val="3"/>
          <c:tx>
            <c:strRef>
              <c:f>'4.10.5'!$B$9</c:f>
              <c:strCache>
                <c:ptCount val="1"/>
                <c:pt idx="0">
                  <c:v>MINERAL DE HIERRO</c:v>
                </c:pt>
              </c:strCache>
            </c:strRef>
          </c:tx>
          <c:spPr>
            <a:ln w="28575" cap="rnd">
              <a:solidFill>
                <a:schemeClr val="accent4"/>
              </a:solidFill>
              <a:round/>
            </a:ln>
            <a:effectLst/>
          </c:spPr>
          <c:marker>
            <c:symbol val="none"/>
          </c:marker>
          <c:cat>
            <c:numRef>
              <c:f>'4.10.5'!$E$5:$O$5</c:f>
              <c:numCache>
                <c:formatCode>General</c:formatCode>
                <c:ptCount val="11"/>
                <c:pt idx="0">
                  <c:v>2008</c:v>
                </c:pt>
                <c:pt idx="1">
                  <c:v>2009</c:v>
                </c:pt>
                <c:pt idx="2">
                  <c:v>2010</c:v>
                </c:pt>
                <c:pt idx="3">
                  <c:v>2011</c:v>
                </c:pt>
                <c:pt idx="4">
                  <c:v>2012</c:v>
                </c:pt>
                <c:pt idx="5">
                  <c:v>2013</c:v>
                </c:pt>
                <c:pt idx="6">
                  <c:v>2014</c:v>
                </c:pt>
                <c:pt idx="7">
                  <c:v>2015</c:v>
                </c:pt>
                <c:pt idx="8">
                  <c:v>2016</c:v>
                </c:pt>
                <c:pt idx="9">
                  <c:v>2017</c:v>
                </c:pt>
                <c:pt idx="10">
                  <c:v>2018</c:v>
                </c:pt>
              </c:numCache>
            </c:numRef>
          </c:cat>
          <c:val>
            <c:numRef>
              <c:f>'4.10.5'!$E$9:$O$9</c:f>
              <c:numCache>
                <c:formatCode>#,##0</c:formatCode>
                <c:ptCount val="11"/>
                <c:pt idx="0">
                  <c:v>117589</c:v>
                </c:pt>
                <c:pt idx="1">
                  <c:v>22341</c:v>
                </c:pt>
                <c:pt idx="2">
                  <c:v>14037</c:v>
                </c:pt>
                <c:pt idx="3">
                  <c:v>194231</c:v>
                </c:pt>
                <c:pt idx="4">
                  <c:v>190350</c:v>
                </c:pt>
                <c:pt idx="5">
                  <c:v>281464.07</c:v>
                </c:pt>
                <c:pt idx="6">
                  <c:v>77009.42</c:v>
                </c:pt>
                <c:pt idx="7">
                  <c:v>0</c:v>
                </c:pt>
                <c:pt idx="8">
                  <c:v>0</c:v>
                </c:pt>
                <c:pt idx="9">
                  <c:v>13490</c:v>
                </c:pt>
                <c:pt idx="10">
                  <c:v>23925</c:v>
                </c:pt>
              </c:numCache>
            </c:numRef>
          </c:val>
          <c:smooth val="1"/>
          <c:extLst>
            <c:ext xmlns:c16="http://schemas.microsoft.com/office/drawing/2014/chart" uri="{C3380CC4-5D6E-409C-BE32-E72D297353CC}">
              <c16:uniqueId val="{00000003-9466-4650-866F-AD4ED3C9124C}"/>
            </c:ext>
          </c:extLst>
        </c:ser>
        <c:ser>
          <c:idx val="4"/>
          <c:order val="4"/>
          <c:tx>
            <c:strRef>
              <c:f>'4.10.5'!$B$10</c:f>
              <c:strCache>
                <c:ptCount val="1"/>
                <c:pt idx="0">
                  <c:v>OTROS</c:v>
                </c:pt>
              </c:strCache>
            </c:strRef>
          </c:tx>
          <c:spPr>
            <a:ln w="28575" cap="rnd">
              <a:solidFill>
                <a:schemeClr val="accent6"/>
              </a:solidFill>
              <a:round/>
            </a:ln>
            <a:effectLst/>
          </c:spPr>
          <c:marker>
            <c:symbol val="none"/>
          </c:marker>
          <c:cat>
            <c:numRef>
              <c:f>'4.10.5'!$E$5:$O$5</c:f>
              <c:numCache>
                <c:formatCode>General</c:formatCode>
                <c:ptCount val="11"/>
                <c:pt idx="0">
                  <c:v>2008</c:v>
                </c:pt>
                <c:pt idx="1">
                  <c:v>2009</c:v>
                </c:pt>
                <c:pt idx="2">
                  <c:v>2010</c:v>
                </c:pt>
                <c:pt idx="3">
                  <c:v>2011</c:v>
                </c:pt>
                <c:pt idx="4">
                  <c:v>2012</c:v>
                </c:pt>
                <c:pt idx="5">
                  <c:v>2013</c:v>
                </c:pt>
                <c:pt idx="6">
                  <c:v>2014</c:v>
                </c:pt>
                <c:pt idx="7">
                  <c:v>2015</c:v>
                </c:pt>
                <c:pt idx="8">
                  <c:v>2016</c:v>
                </c:pt>
                <c:pt idx="9">
                  <c:v>2017</c:v>
                </c:pt>
                <c:pt idx="10">
                  <c:v>2018</c:v>
                </c:pt>
              </c:numCache>
            </c:numRef>
          </c:cat>
          <c:val>
            <c:numRef>
              <c:f>'4.10.5'!$E$10:$O$10</c:f>
              <c:numCache>
                <c:formatCode>#,##0</c:formatCode>
                <c:ptCount val="11"/>
                <c:pt idx="0">
                  <c:v>3060908</c:v>
                </c:pt>
                <c:pt idx="1">
                  <c:v>1690738</c:v>
                </c:pt>
                <c:pt idx="2">
                  <c:v>2673626</c:v>
                </c:pt>
                <c:pt idx="3">
                  <c:v>2236964.540000001</c:v>
                </c:pt>
                <c:pt idx="4">
                  <c:v>2303332.3200000003</c:v>
                </c:pt>
                <c:pt idx="5">
                  <c:v>2097846.2500000005</c:v>
                </c:pt>
                <c:pt idx="6">
                  <c:v>2223737.0970000001</c:v>
                </c:pt>
                <c:pt idx="7">
                  <c:v>2156662.6509999996</c:v>
                </c:pt>
                <c:pt idx="8">
                  <c:v>2253537.8000000003</c:v>
                </c:pt>
                <c:pt idx="9">
                  <c:v>2526672</c:v>
                </c:pt>
                <c:pt idx="10">
                  <c:v>2093366</c:v>
                </c:pt>
              </c:numCache>
            </c:numRef>
          </c:val>
          <c:smooth val="1"/>
          <c:extLst>
            <c:ext xmlns:c16="http://schemas.microsoft.com/office/drawing/2014/chart" uri="{C3380CC4-5D6E-409C-BE32-E72D297353CC}">
              <c16:uniqueId val="{00000004-9466-4650-866F-AD4ED3C9124C}"/>
            </c:ext>
          </c:extLst>
        </c:ser>
        <c:dLbls>
          <c:showLegendKey val="0"/>
          <c:showVal val="0"/>
          <c:showCatName val="0"/>
          <c:showSerName val="0"/>
          <c:showPercent val="0"/>
          <c:showBubbleSize val="0"/>
        </c:dLbls>
        <c:smooth val="0"/>
        <c:axId val="610210928"/>
        <c:axId val="610216808"/>
      </c:lineChart>
      <c:catAx>
        <c:axId val="6102109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610216808"/>
        <c:crosses val="autoZero"/>
        <c:auto val="1"/>
        <c:lblAlgn val="ctr"/>
        <c:lblOffset val="100"/>
        <c:noMultiLvlLbl val="0"/>
      </c:catAx>
      <c:valAx>
        <c:axId val="61021680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610210928"/>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s-ES"/>
          </a:p>
        </c:txPr>
      </c:dTable>
      <c:spPr>
        <a:noFill/>
        <a:ln>
          <a:noFill/>
        </a:ln>
        <a:effectLst/>
      </c:spPr>
    </c:plotArea>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a:t>Mercancía</a:t>
            </a:r>
            <a:r>
              <a:rPr lang="es-ES" baseline="0"/>
              <a:t> general</a:t>
            </a:r>
          </a:p>
          <a:p>
            <a:pPr>
              <a:defRPr/>
            </a:pPr>
            <a:r>
              <a:rPr lang="es-ES" sz="1100" baseline="0"/>
              <a:t>(Tm)</a:t>
            </a:r>
            <a:endParaRPr lang="es-ES" sz="1100"/>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lineChart>
        <c:grouping val="standard"/>
        <c:varyColors val="0"/>
        <c:ser>
          <c:idx val="0"/>
          <c:order val="0"/>
          <c:tx>
            <c:strRef>
              <c:f>'4.10.6'!$B$6</c:f>
              <c:strCache>
                <c:ptCount val="1"/>
                <c:pt idx="0">
                  <c:v>CONVENCIONAL</c:v>
                </c:pt>
              </c:strCache>
            </c:strRef>
          </c:tx>
          <c:spPr>
            <a:ln w="28575" cap="rnd">
              <a:solidFill>
                <a:schemeClr val="accent1"/>
              </a:solidFill>
              <a:round/>
            </a:ln>
            <a:effectLst/>
          </c:spPr>
          <c:marker>
            <c:symbol val="none"/>
          </c:marker>
          <c:cat>
            <c:numRef>
              <c:f>'4.10.6'!$E$5:$O$5</c:f>
              <c:numCache>
                <c:formatCode>General</c:formatCode>
                <c:ptCount val="11"/>
                <c:pt idx="0">
                  <c:v>2008</c:v>
                </c:pt>
                <c:pt idx="1">
                  <c:v>2009</c:v>
                </c:pt>
                <c:pt idx="2">
                  <c:v>2010</c:v>
                </c:pt>
                <c:pt idx="3">
                  <c:v>2011</c:v>
                </c:pt>
                <c:pt idx="4">
                  <c:v>2012</c:v>
                </c:pt>
                <c:pt idx="5">
                  <c:v>2013</c:v>
                </c:pt>
                <c:pt idx="6">
                  <c:v>2014</c:v>
                </c:pt>
                <c:pt idx="7">
                  <c:v>2015</c:v>
                </c:pt>
                <c:pt idx="8">
                  <c:v>2016</c:v>
                </c:pt>
                <c:pt idx="9">
                  <c:v>2017</c:v>
                </c:pt>
                <c:pt idx="10">
                  <c:v>2018</c:v>
                </c:pt>
              </c:numCache>
            </c:numRef>
          </c:cat>
          <c:val>
            <c:numRef>
              <c:f>'4.10.6'!$E$6:$O$6</c:f>
              <c:numCache>
                <c:formatCode>#,##0</c:formatCode>
                <c:ptCount val="11"/>
                <c:pt idx="0">
                  <c:v>450301</c:v>
                </c:pt>
                <c:pt idx="1">
                  <c:v>315947</c:v>
                </c:pt>
                <c:pt idx="2">
                  <c:v>281801</c:v>
                </c:pt>
                <c:pt idx="3">
                  <c:v>442240.31</c:v>
                </c:pt>
                <c:pt idx="4">
                  <c:v>745355.97</c:v>
                </c:pt>
                <c:pt idx="5">
                  <c:v>698824.12</c:v>
                </c:pt>
                <c:pt idx="6">
                  <c:v>650827.18000000005</c:v>
                </c:pt>
                <c:pt idx="7">
                  <c:v>374840</c:v>
                </c:pt>
                <c:pt idx="8">
                  <c:v>304910.75</c:v>
                </c:pt>
                <c:pt idx="9">
                  <c:v>285627</c:v>
                </c:pt>
                <c:pt idx="10">
                  <c:v>390541</c:v>
                </c:pt>
              </c:numCache>
            </c:numRef>
          </c:val>
          <c:smooth val="1"/>
          <c:extLst>
            <c:ext xmlns:c16="http://schemas.microsoft.com/office/drawing/2014/chart" uri="{C3380CC4-5D6E-409C-BE32-E72D297353CC}">
              <c16:uniqueId val="{00000000-F8D6-413B-B902-7CAD6515F2F6}"/>
            </c:ext>
          </c:extLst>
        </c:ser>
        <c:ser>
          <c:idx val="1"/>
          <c:order val="1"/>
          <c:tx>
            <c:strRef>
              <c:f>'4.10.6'!$B$7</c:f>
              <c:strCache>
                <c:ptCount val="1"/>
                <c:pt idx="0">
                  <c:v>EN CONTENEDORES</c:v>
                </c:pt>
              </c:strCache>
            </c:strRef>
          </c:tx>
          <c:spPr>
            <a:ln w="28575" cap="rnd">
              <a:solidFill>
                <a:schemeClr val="accent2"/>
              </a:solidFill>
              <a:round/>
            </a:ln>
            <a:effectLst/>
          </c:spPr>
          <c:marker>
            <c:symbol val="none"/>
          </c:marker>
          <c:cat>
            <c:numRef>
              <c:f>'4.10.6'!$E$5:$O$5</c:f>
              <c:numCache>
                <c:formatCode>General</c:formatCode>
                <c:ptCount val="11"/>
                <c:pt idx="0">
                  <c:v>2008</c:v>
                </c:pt>
                <c:pt idx="1">
                  <c:v>2009</c:v>
                </c:pt>
                <c:pt idx="2">
                  <c:v>2010</c:v>
                </c:pt>
                <c:pt idx="3">
                  <c:v>2011</c:v>
                </c:pt>
                <c:pt idx="4">
                  <c:v>2012</c:v>
                </c:pt>
                <c:pt idx="5">
                  <c:v>2013</c:v>
                </c:pt>
                <c:pt idx="6">
                  <c:v>2014</c:v>
                </c:pt>
                <c:pt idx="7">
                  <c:v>2015</c:v>
                </c:pt>
                <c:pt idx="8">
                  <c:v>2016</c:v>
                </c:pt>
                <c:pt idx="9">
                  <c:v>2017</c:v>
                </c:pt>
                <c:pt idx="10">
                  <c:v>2018</c:v>
                </c:pt>
              </c:numCache>
            </c:numRef>
          </c:cat>
          <c:val>
            <c:numRef>
              <c:f>'4.10.6'!$E$7:$O$7</c:f>
              <c:numCache>
                <c:formatCode>#,##0</c:formatCode>
                <c:ptCount val="11"/>
                <c:pt idx="0">
                  <c:v>0</c:v>
                </c:pt>
                <c:pt idx="1">
                  <c:v>0</c:v>
                </c:pt>
                <c:pt idx="2">
                  <c:v>0</c:v>
                </c:pt>
                <c:pt idx="3">
                  <c:v>10281.200000000001</c:v>
                </c:pt>
                <c:pt idx="4">
                  <c:v>8724.8700000000008</c:v>
                </c:pt>
                <c:pt idx="5">
                  <c:v>36051.839999999997</c:v>
                </c:pt>
                <c:pt idx="6">
                  <c:v>69066.63</c:v>
                </c:pt>
                <c:pt idx="7">
                  <c:v>105183.82999999996</c:v>
                </c:pt>
                <c:pt idx="8">
                  <c:v>180873.18</c:v>
                </c:pt>
                <c:pt idx="9">
                  <c:v>499820</c:v>
                </c:pt>
                <c:pt idx="10">
                  <c:v>594212</c:v>
                </c:pt>
              </c:numCache>
            </c:numRef>
          </c:val>
          <c:smooth val="1"/>
          <c:extLst>
            <c:ext xmlns:c16="http://schemas.microsoft.com/office/drawing/2014/chart" uri="{C3380CC4-5D6E-409C-BE32-E72D297353CC}">
              <c16:uniqueId val="{00000001-F8D6-413B-B902-7CAD6515F2F6}"/>
            </c:ext>
          </c:extLst>
        </c:ser>
        <c:dLbls>
          <c:showLegendKey val="0"/>
          <c:showVal val="0"/>
          <c:showCatName val="0"/>
          <c:showSerName val="0"/>
          <c:showPercent val="0"/>
          <c:showBubbleSize val="0"/>
        </c:dLbls>
        <c:smooth val="0"/>
        <c:axId val="610214064"/>
        <c:axId val="610214848"/>
      </c:lineChart>
      <c:catAx>
        <c:axId val="6102140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610214848"/>
        <c:crosses val="autoZero"/>
        <c:auto val="1"/>
        <c:lblAlgn val="ctr"/>
        <c:lblOffset val="100"/>
        <c:noMultiLvlLbl val="0"/>
      </c:catAx>
      <c:valAx>
        <c:axId val="61021484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610214064"/>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s-ES"/>
          </a:p>
        </c:txPr>
      </c:dTable>
      <c:spPr>
        <a:noFill/>
        <a:ln>
          <a:noFill/>
        </a:ln>
        <a:effectLst/>
      </c:spPr>
    </c:plotArea>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sz="1400"/>
              <a:t>Pesca</a:t>
            </a:r>
          </a:p>
          <a:p>
            <a:pPr>
              <a:defRPr/>
            </a:pPr>
            <a:r>
              <a:rPr lang="es-ES" sz="1100"/>
              <a:t>(Tm)</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lineChart>
        <c:grouping val="standard"/>
        <c:varyColors val="0"/>
        <c:ser>
          <c:idx val="0"/>
          <c:order val="0"/>
          <c:tx>
            <c:strRef>
              <c:f>'4.10.7'!$A$6</c:f>
              <c:strCache>
                <c:ptCount val="1"/>
                <c:pt idx="0">
                  <c:v>FRESCA</c:v>
                </c:pt>
              </c:strCache>
            </c:strRef>
          </c:tx>
          <c:spPr>
            <a:ln w="28575" cap="rnd">
              <a:solidFill>
                <a:schemeClr val="accent1"/>
              </a:solidFill>
              <a:round/>
            </a:ln>
            <a:effectLst/>
          </c:spPr>
          <c:marker>
            <c:symbol val="none"/>
          </c:marker>
          <c:cat>
            <c:numRef>
              <c:f>'4.10.7'!$E$5:$O$5</c:f>
              <c:numCache>
                <c:formatCode>General</c:formatCode>
                <c:ptCount val="11"/>
                <c:pt idx="0">
                  <c:v>2008</c:v>
                </c:pt>
                <c:pt idx="1">
                  <c:v>2009</c:v>
                </c:pt>
                <c:pt idx="2">
                  <c:v>2010</c:v>
                </c:pt>
                <c:pt idx="3">
                  <c:v>2011</c:v>
                </c:pt>
                <c:pt idx="4">
                  <c:v>2012</c:v>
                </c:pt>
                <c:pt idx="5">
                  <c:v>2013</c:v>
                </c:pt>
                <c:pt idx="6">
                  <c:v>2014</c:v>
                </c:pt>
                <c:pt idx="7">
                  <c:v>2015</c:v>
                </c:pt>
                <c:pt idx="8">
                  <c:v>2016</c:v>
                </c:pt>
                <c:pt idx="9">
                  <c:v>2017</c:v>
                </c:pt>
                <c:pt idx="10">
                  <c:v>2018</c:v>
                </c:pt>
              </c:numCache>
            </c:numRef>
          </c:cat>
          <c:val>
            <c:numRef>
              <c:f>'4.10.7'!$E$6:$O$6</c:f>
              <c:numCache>
                <c:formatCode>#,##0</c:formatCode>
                <c:ptCount val="11"/>
                <c:pt idx="0">
                  <c:v>2372.36</c:v>
                </c:pt>
                <c:pt idx="1">
                  <c:v>2688.73</c:v>
                </c:pt>
                <c:pt idx="2">
                  <c:v>2357.2600000000002</c:v>
                </c:pt>
                <c:pt idx="3">
                  <c:v>2371.89</c:v>
                </c:pt>
                <c:pt idx="4">
                  <c:v>2426.8200000000002</c:v>
                </c:pt>
                <c:pt idx="5">
                  <c:v>2257.2600000000002</c:v>
                </c:pt>
                <c:pt idx="6">
                  <c:v>2374.1559999999999</c:v>
                </c:pt>
                <c:pt idx="7">
                  <c:v>2293.9540000000002</c:v>
                </c:pt>
                <c:pt idx="8">
                  <c:v>2032</c:v>
                </c:pt>
                <c:pt idx="9">
                  <c:v>2010</c:v>
                </c:pt>
                <c:pt idx="10">
                  <c:v>1903</c:v>
                </c:pt>
              </c:numCache>
            </c:numRef>
          </c:val>
          <c:smooth val="1"/>
          <c:extLst>
            <c:ext xmlns:c16="http://schemas.microsoft.com/office/drawing/2014/chart" uri="{C3380CC4-5D6E-409C-BE32-E72D297353CC}">
              <c16:uniqueId val="{00000000-7D28-4A8C-99E2-FFA49E26DAA9}"/>
            </c:ext>
          </c:extLst>
        </c:ser>
        <c:ser>
          <c:idx val="1"/>
          <c:order val="1"/>
          <c:tx>
            <c:strRef>
              <c:f>'4.10.7'!$A$7:$D$7</c:f>
              <c:strCache>
                <c:ptCount val="4"/>
                <c:pt idx="0">
                  <c:v> CONGELADA</c:v>
                </c:pt>
              </c:strCache>
            </c:strRef>
          </c:tx>
          <c:spPr>
            <a:ln w="28575" cap="rnd">
              <a:solidFill>
                <a:schemeClr val="accent2"/>
              </a:solidFill>
              <a:round/>
            </a:ln>
            <a:effectLst/>
          </c:spPr>
          <c:marker>
            <c:symbol val="none"/>
          </c:marker>
          <c:cat>
            <c:numRef>
              <c:f>'4.10.7'!$E$5:$O$5</c:f>
              <c:numCache>
                <c:formatCode>General</c:formatCode>
                <c:ptCount val="11"/>
                <c:pt idx="0">
                  <c:v>2008</c:v>
                </c:pt>
                <c:pt idx="1">
                  <c:v>2009</c:v>
                </c:pt>
                <c:pt idx="2">
                  <c:v>2010</c:v>
                </c:pt>
                <c:pt idx="3">
                  <c:v>2011</c:v>
                </c:pt>
                <c:pt idx="4">
                  <c:v>2012</c:v>
                </c:pt>
                <c:pt idx="5">
                  <c:v>2013</c:v>
                </c:pt>
                <c:pt idx="6">
                  <c:v>2014</c:v>
                </c:pt>
                <c:pt idx="7">
                  <c:v>2015</c:v>
                </c:pt>
                <c:pt idx="8">
                  <c:v>2016</c:v>
                </c:pt>
                <c:pt idx="9">
                  <c:v>2017</c:v>
                </c:pt>
                <c:pt idx="10">
                  <c:v>2018</c:v>
                </c:pt>
              </c:numCache>
            </c:numRef>
          </c:cat>
          <c:val>
            <c:numRef>
              <c:f>'4.10.7'!$E$7:$O$7</c:f>
              <c:numCache>
                <c:formatCode>#,##0</c:formatCode>
                <c:ptCount val="11"/>
                <c:pt idx="0">
                  <c:v>10491</c:v>
                </c:pt>
                <c:pt idx="1">
                  <c:v>7833</c:v>
                </c:pt>
                <c:pt idx="2">
                  <c:v>4524</c:v>
                </c:pt>
                <c:pt idx="3">
                  <c:v>4618</c:v>
                </c:pt>
                <c:pt idx="4">
                  <c:v>6773</c:v>
                </c:pt>
                <c:pt idx="5">
                  <c:v>5340.11</c:v>
                </c:pt>
                <c:pt idx="6">
                  <c:v>5607.31</c:v>
                </c:pt>
                <c:pt idx="7">
                  <c:v>8408.6</c:v>
                </c:pt>
                <c:pt idx="8">
                  <c:v>8644</c:v>
                </c:pt>
                <c:pt idx="9">
                  <c:v>8252</c:v>
                </c:pt>
                <c:pt idx="10">
                  <c:v>7283</c:v>
                </c:pt>
              </c:numCache>
            </c:numRef>
          </c:val>
          <c:smooth val="1"/>
          <c:extLst>
            <c:ext xmlns:c16="http://schemas.microsoft.com/office/drawing/2014/chart" uri="{C3380CC4-5D6E-409C-BE32-E72D297353CC}">
              <c16:uniqueId val="{00000001-7D28-4A8C-99E2-FFA49E26DAA9}"/>
            </c:ext>
          </c:extLst>
        </c:ser>
        <c:dLbls>
          <c:showLegendKey val="0"/>
          <c:showVal val="0"/>
          <c:showCatName val="0"/>
          <c:showSerName val="0"/>
          <c:showPercent val="0"/>
          <c:showBubbleSize val="0"/>
        </c:dLbls>
        <c:smooth val="0"/>
        <c:axId val="610216024"/>
        <c:axId val="610217200"/>
      </c:lineChart>
      <c:catAx>
        <c:axId val="6102160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610217200"/>
        <c:crossesAt val="0"/>
        <c:auto val="1"/>
        <c:lblAlgn val="ctr"/>
        <c:lblOffset val="100"/>
        <c:noMultiLvlLbl val="0"/>
      </c:catAx>
      <c:valAx>
        <c:axId val="61021720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610216024"/>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s-ES"/>
          </a:p>
        </c:txPr>
      </c:dTable>
      <c:spPr>
        <a:noFill/>
        <a:ln>
          <a:noFill/>
        </a:ln>
        <a:effectLst/>
      </c:spPr>
    </c:plotArea>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a:t>Avituallamiento</a:t>
            </a:r>
          </a:p>
          <a:p>
            <a:pPr>
              <a:defRPr/>
            </a:pPr>
            <a:r>
              <a:rPr lang="es-ES" sz="1100"/>
              <a:t>(Tm)</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lineChart>
        <c:grouping val="standard"/>
        <c:varyColors val="0"/>
        <c:ser>
          <c:idx val="0"/>
          <c:order val="0"/>
          <c:tx>
            <c:strRef>
              <c:f>'4.10.8'!$B$6</c:f>
              <c:strCache>
                <c:ptCount val="1"/>
                <c:pt idx="0">
                  <c:v>COMBUSTIBLE</c:v>
                </c:pt>
              </c:strCache>
            </c:strRef>
          </c:tx>
          <c:spPr>
            <a:ln w="28575" cap="rnd">
              <a:solidFill>
                <a:schemeClr val="accent1"/>
              </a:solidFill>
              <a:round/>
            </a:ln>
            <a:effectLst/>
          </c:spPr>
          <c:marker>
            <c:symbol val="none"/>
          </c:marker>
          <c:cat>
            <c:numRef>
              <c:f>'4.10.8'!$E$5:$O$5</c:f>
              <c:numCache>
                <c:formatCode>General</c:formatCode>
                <c:ptCount val="11"/>
                <c:pt idx="0">
                  <c:v>2008</c:v>
                </c:pt>
                <c:pt idx="1">
                  <c:v>2009</c:v>
                </c:pt>
                <c:pt idx="2">
                  <c:v>2010</c:v>
                </c:pt>
                <c:pt idx="3">
                  <c:v>2011</c:v>
                </c:pt>
                <c:pt idx="4">
                  <c:v>2012</c:v>
                </c:pt>
                <c:pt idx="5">
                  <c:v>2013</c:v>
                </c:pt>
                <c:pt idx="6">
                  <c:v>2014</c:v>
                </c:pt>
                <c:pt idx="7">
                  <c:v>2015</c:v>
                </c:pt>
                <c:pt idx="8">
                  <c:v>2016</c:v>
                </c:pt>
                <c:pt idx="9">
                  <c:v>2017</c:v>
                </c:pt>
                <c:pt idx="10">
                  <c:v>2018</c:v>
                </c:pt>
              </c:numCache>
            </c:numRef>
          </c:cat>
          <c:val>
            <c:numRef>
              <c:f>'4.10.8'!$E$6:$O$6</c:f>
              <c:numCache>
                <c:formatCode>#,##0</c:formatCode>
                <c:ptCount val="11"/>
                <c:pt idx="0">
                  <c:v>15480</c:v>
                </c:pt>
                <c:pt idx="1">
                  <c:v>9644</c:v>
                </c:pt>
                <c:pt idx="2">
                  <c:v>106737</c:v>
                </c:pt>
                <c:pt idx="3">
                  <c:v>165693</c:v>
                </c:pt>
                <c:pt idx="4">
                  <c:v>85764</c:v>
                </c:pt>
                <c:pt idx="5">
                  <c:v>112156</c:v>
                </c:pt>
                <c:pt idx="6">
                  <c:v>119722</c:v>
                </c:pt>
                <c:pt idx="7">
                  <c:v>119958</c:v>
                </c:pt>
                <c:pt idx="8">
                  <c:v>124420</c:v>
                </c:pt>
                <c:pt idx="9">
                  <c:v>128427</c:v>
                </c:pt>
                <c:pt idx="10">
                  <c:v>163869</c:v>
                </c:pt>
              </c:numCache>
            </c:numRef>
          </c:val>
          <c:smooth val="1"/>
          <c:extLst>
            <c:ext xmlns:c16="http://schemas.microsoft.com/office/drawing/2014/chart" uri="{C3380CC4-5D6E-409C-BE32-E72D297353CC}">
              <c16:uniqueId val="{00000000-C0FD-4464-9423-F1DE14BA0713}"/>
            </c:ext>
          </c:extLst>
        </c:ser>
        <c:ser>
          <c:idx val="1"/>
          <c:order val="1"/>
          <c:tx>
            <c:strRef>
              <c:f>'4.10.8'!$B$7</c:f>
              <c:strCache>
                <c:ptCount val="1"/>
                <c:pt idx="0">
                  <c:v>OTROS</c:v>
                </c:pt>
              </c:strCache>
            </c:strRef>
          </c:tx>
          <c:spPr>
            <a:ln w="28575" cap="rnd">
              <a:solidFill>
                <a:schemeClr val="accent2"/>
              </a:solidFill>
              <a:round/>
            </a:ln>
            <a:effectLst/>
          </c:spPr>
          <c:marker>
            <c:symbol val="none"/>
          </c:marker>
          <c:cat>
            <c:numRef>
              <c:f>'4.10.8'!$E$5:$O$5</c:f>
              <c:numCache>
                <c:formatCode>General</c:formatCode>
                <c:ptCount val="11"/>
                <c:pt idx="0">
                  <c:v>2008</c:v>
                </c:pt>
                <c:pt idx="1">
                  <c:v>2009</c:v>
                </c:pt>
                <c:pt idx="2">
                  <c:v>2010</c:v>
                </c:pt>
                <c:pt idx="3">
                  <c:v>2011</c:v>
                </c:pt>
                <c:pt idx="4">
                  <c:v>2012</c:v>
                </c:pt>
                <c:pt idx="5">
                  <c:v>2013</c:v>
                </c:pt>
                <c:pt idx="6">
                  <c:v>2014</c:v>
                </c:pt>
                <c:pt idx="7">
                  <c:v>2015</c:v>
                </c:pt>
                <c:pt idx="8">
                  <c:v>2016</c:v>
                </c:pt>
                <c:pt idx="9">
                  <c:v>2017</c:v>
                </c:pt>
                <c:pt idx="10">
                  <c:v>2018</c:v>
                </c:pt>
              </c:numCache>
            </c:numRef>
          </c:cat>
          <c:val>
            <c:numRef>
              <c:f>'4.10.8'!$E$7:$O$7</c:f>
              <c:numCache>
                <c:formatCode>#,##0</c:formatCode>
                <c:ptCount val="11"/>
                <c:pt idx="0">
                  <c:v>24195</c:v>
                </c:pt>
                <c:pt idx="1">
                  <c:v>27516</c:v>
                </c:pt>
                <c:pt idx="2">
                  <c:v>21275</c:v>
                </c:pt>
                <c:pt idx="3">
                  <c:v>21115</c:v>
                </c:pt>
                <c:pt idx="4">
                  <c:v>21444</c:v>
                </c:pt>
                <c:pt idx="5">
                  <c:v>16370</c:v>
                </c:pt>
                <c:pt idx="6">
                  <c:v>21160</c:v>
                </c:pt>
                <c:pt idx="7">
                  <c:v>20886</c:v>
                </c:pt>
                <c:pt idx="8">
                  <c:v>18424</c:v>
                </c:pt>
                <c:pt idx="9">
                  <c:v>19147</c:v>
                </c:pt>
                <c:pt idx="10">
                  <c:v>21034</c:v>
                </c:pt>
              </c:numCache>
            </c:numRef>
          </c:val>
          <c:smooth val="1"/>
          <c:extLst>
            <c:ext xmlns:c16="http://schemas.microsoft.com/office/drawing/2014/chart" uri="{C3380CC4-5D6E-409C-BE32-E72D297353CC}">
              <c16:uniqueId val="{00000001-C0FD-4464-9423-F1DE14BA0713}"/>
            </c:ext>
          </c:extLst>
        </c:ser>
        <c:dLbls>
          <c:showLegendKey val="0"/>
          <c:showVal val="0"/>
          <c:showCatName val="0"/>
          <c:showSerName val="0"/>
          <c:showPercent val="0"/>
          <c:showBubbleSize val="0"/>
        </c:dLbls>
        <c:smooth val="0"/>
        <c:axId val="462171560"/>
        <c:axId val="462170776"/>
      </c:lineChart>
      <c:catAx>
        <c:axId val="4621715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462170776"/>
        <c:crossesAt val="0"/>
        <c:auto val="1"/>
        <c:lblAlgn val="ctr"/>
        <c:lblOffset val="100"/>
        <c:noMultiLvlLbl val="0"/>
      </c:catAx>
      <c:valAx>
        <c:axId val="46217077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462171560"/>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s-ES"/>
          </a:p>
        </c:txPr>
      </c:dTable>
      <c:spPr>
        <a:noFill/>
        <a:ln>
          <a:noFill/>
        </a:ln>
        <a:effectLst/>
      </c:spPr>
    </c:plotArea>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a:t>Pasajeros</a:t>
            </a:r>
          </a:p>
          <a:p>
            <a:pPr>
              <a:defRPr/>
            </a:pPr>
            <a:r>
              <a:rPr lang="es-ES" sz="1100"/>
              <a:t>(Número)</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barChart>
        <c:barDir val="col"/>
        <c:grouping val="clustered"/>
        <c:varyColors val="0"/>
        <c:ser>
          <c:idx val="0"/>
          <c:order val="0"/>
          <c:tx>
            <c:strRef>
              <c:f>'4.10.9'!$A$6</c:f>
              <c:strCache>
                <c:ptCount val="1"/>
                <c:pt idx="0">
                  <c:v>LÍNEA REGULAR</c:v>
                </c:pt>
              </c:strCache>
            </c:strRef>
          </c:tx>
          <c:spPr>
            <a:solidFill>
              <a:schemeClr val="accent1"/>
            </a:solidFill>
            <a:ln>
              <a:noFill/>
            </a:ln>
            <a:effectLst/>
          </c:spPr>
          <c:invertIfNegative val="0"/>
          <c:cat>
            <c:numRef>
              <c:f>'4.10.9'!$E$5:$O$5</c:f>
              <c:numCache>
                <c:formatCode>General</c:formatCode>
                <c:ptCount val="11"/>
                <c:pt idx="0">
                  <c:v>2008</c:v>
                </c:pt>
                <c:pt idx="1">
                  <c:v>2009</c:v>
                </c:pt>
                <c:pt idx="2">
                  <c:v>2010</c:v>
                </c:pt>
                <c:pt idx="3">
                  <c:v>2011</c:v>
                </c:pt>
                <c:pt idx="4">
                  <c:v>2012</c:v>
                </c:pt>
                <c:pt idx="5">
                  <c:v>2013</c:v>
                </c:pt>
                <c:pt idx="6">
                  <c:v>2014</c:v>
                </c:pt>
                <c:pt idx="7">
                  <c:v>2015</c:v>
                </c:pt>
                <c:pt idx="8">
                  <c:v>2016</c:v>
                </c:pt>
                <c:pt idx="9">
                  <c:v>2017</c:v>
                </c:pt>
                <c:pt idx="10">
                  <c:v>2018</c:v>
                </c:pt>
              </c:numCache>
            </c:numRef>
          </c:cat>
          <c:val>
            <c:numRef>
              <c:f>'4.10.9'!$E$6:$O$6</c:f>
              <c:numCache>
                <c:formatCode>#,##0</c:formatCode>
                <c:ptCount val="11"/>
                <c:pt idx="0">
                  <c:v>0</c:v>
                </c:pt>
                <c:pt idx="1">
                  <c:v>0</c:v>
                </c:pt>
                <c:pt idx="2">
                  <c:v>0</c:v>
                </c:pt>
                <c:pt idx="3">
                  <c:v>29131</c:v>
                </c:pt>
                <c:pt idx="4">
                  <c:v>30940</c:v>
                </c:pt>
                <c:pt idx="5">
                  <c:v>31512</c:v>
                </c:pt>
                <c:pt idx="6">
                  <c:v>33635</c:v>
                </c:pt>
                <c:pt idx="7">
                  <c:v>33460</c:v>
                </c:pt>
                <c:pt idx="8">
                  <c:v>37287</c:v>
                </c:pt>
                <c:pt idx="9">
                  <c:v>37758</c:v>
                </c:pt>
                <c:pt idx="10">
                  <c:v>37505</c:v>
                </c:pt>
              </c:numCache>
            </c:numRef>
          </c:val>
          <c:extLst>
            <c:ext xmlns:c16="http://schemas.microsoft.com/office/drawing/2014/chart" uri="{C3380CC4-5D6E-409C-BE32-E72D297353CC}">
              <c16:uniqueId val="{00000000-1CB4-482E-AC67-AE44B8FB727A}"/>
            </c:ext>
          </c:extLst>
        </c:ser>
        <c:ser>
          <c:idx val="1"/>
          <c:order val="1"/>
          <c:tx>
            <c:strRef>
              <c:f>'4.10.9'!$A$7</c:f>
              <c:strCache>
                <c:ptCount val="1"/>
                <c:pt idx="0">
                  <c:v>CRUCERO</c:v>
                </c:pt>
              </c:strCache>
            </c:strRef>
          </c:tx>
          <c:spPr>
            <a:solidFill>
              <a:schemeClr val="accent2"/>
            </a:solidFill>
            <a:ln>
              <a:noFill/>
            </a:ln>
            <a:effectLst/>
          </c:spPr>
          <c:invertIfNegative val="0"/>
          <c:cat>
            <c:numRef>
              <c:f>'4.10.9'!$E$5:$O$5</c:f>
              <c:numCache>
                <c:formatCode>General</c:formatCode>
                <c:ptCount val="11"/>
                <c:pt idx="0">
                  <c:v>2008</c:v>
                </c:pt>
                <c:pt idx="1">
                  <c:v>2009</c:v>
                </c:pt>
                <c:pt idx="2">
                  <c:v>2010</c:v>
                </c:pt>
                <c:pt idx="3">
                  <c:v>2011</c:v>
                </c:pt>
                <c:pt idx="4">
                  <c:v>2012</c:v>
                </c:pt>
                <c:pt idx="5">
                  <c:v>2013</c:v>
                </c:pt>
                <c:pt idx="6">
                  <c:v>2014</c:v>
                </c:pt>
                <c:pt idx="7">
                  <c:v>2015</c:v>
                </c:pt>
                <c:pt idx="8">
                  <c:v>2016</c:v>
                </c:pt>
                <c:pt idx="9">
                  <c:v>2017</c:v>
                </c:pt>
                <c:pt idx="10">
                  <c:v>2018</c:v>
                </c:pt>
              </c:numCache>
            </c:numRef>
          </c:cat>
          <c:val>
            <c:numRef>
              <c:f>'4.10.9'!$E$7:$O$7</c:f>
              <c:numCache>
                <c:formatCode>#,##0</c:formatCode>
                <c:ptCount val="11"/>
                <c:pt idx="0">
                  <c:v>201</c:v>
                </c:pt>
                <c:pt idx="1">
                  <c:v>525</c:v>
                </c:pt>
                <c:pt idx="2">
                  <c:v>0</c:v>
                </c:pt>
                <c:pt idx="3">
                  <c:v>650</c:v>
                </c:pt>
                <c:pt idx="4">
                  <c:v>2103</c:v>
                </c:pt>
                <c:pt idx="5">
                  <c:v>294</c:v>
                </c:pt>
                <c:pt idx="6">
                  <c:v>0</c:v>
                </c:pt>
                <c:pt idx="7">
                  <c:v>3730</c:v>
                </c:pt>
                <c:pt idx="8">
                  <c:v>19573</c:v>
                </c:pt>
                <c:pt idx="9">
                  <c:v>6359</c:v>
                </c:pt>
                <c:pt idx="10">
                  <c:v>11533</c:v>
                </c:pt>
              </c:numCache>
            </c:numRef>
          </c:val>
          <c:extLst>
            <c:ext xmlns:c16="http://schemas.microsoft.com/office/drawing/2014/chart" uri="{C3380CC4-5D6E-409C-BE32-E72D297353CC}">
              <c16:uniqueId val="{00000001-1CB4-482E-AC67-AE44B8FB727A}"/>
            </c:ext>
          </c:extLst>
        </c:ser>
        <c:ser>
          <c:idx val="2"/>
          <c:order val="2"/>
          <c:tx>
            <c:strRef>
              <c:f>'4.10.9'!$A$8</c:f>
              <c:strCache>
                <c:ptCount val="1"/>
                <c:pt idx="0">
                  <c:v>INTERIOR</c:v>
                </c:pt>
              </c:strCache>
            </c:strRef>
          </c:tx>
          <c:spPr>
            <a:solidFill>
              <a:schemeClr val="accent3"/>
            </a:solidFill>
            <a:ln>
              <a:noFill/>
            </a:ln>
            <a:effectLst/>
          </c:spPr>
          <c:invertIfNegative val="0"/>
          <c:cat>
            <c:numRef>
              <c:f>'4.10.9'!$E$5:$O$5</c:f>
              <c:numCache>
                <c:formatCode>General</c:formatCode>
                <c:ptCount val="11"/>
                <c:pt idx="0">
                  <c:v>2008</c:v>
                </c:pt>
                <c:pt idx="1">
                  <c:v>2009</c:v>
                </c:pt>
                <c:pt idx="2">
                  <c:v>2010</c:v>
                </c:pt>
                <c:pt idx="3">
                  <c:v>2011</c:v>
                </c:pt>
                <c:pt idx="4">
                  <c:v>2012</c:v>
                </c:pt>
                <c:pt idx="5">
                  <c:v>2013</c:v>
                </c:pt>
                <c:pt idx="6">
                  <c:v>2014</c:v>
                </c:pt>
                <c:pt idx="7">
                  <c:v>2015</c:v>
                </c:pt>
                <c:pt idx="8">
                  <c:v>2016</c:v>
                </c:pt>
                <c:pt idx="9">
                  <c:v>2017</c:v>
                </c:pt>
                <c:pt idx="10">
                  <c:v>2018</c:v>
                </c:pt>
              </c:numCache>
            </c:numRef>
          </c:cat>
          <c:val>
            <c:numRef>
              <c:f>'4.10.9'!$E$8:$O$8</c:f>
              <c:numCache>
                <c:formatCode>#,##0</c:formatCode>
                <c:ptCount val="11"/>
                <c:pt idx="0">
                  <c:v>201</c:v>
                </c:pt>
                <c:pt idx="1">
                  <c:v>525</c:v>
                </c:pt>
                <c:pt idx="2">
                  <c:v>0</c:v>
                </c:pt>
                <c:pt idx="3">
                  <c:v>37506</c:v>
                </c:pt>
                <c:pt idx="4">
                  <c:v>37183</c:v>
                </c:pt>
                <c:pt idx="5">
                  <c:v>6904</c:v>
                </c:pt>
                <c:pt idx="6">
                  <c:v>14327</c:v>
                </c:pt>
                <c:pt idx="7">
                  <c:v>12507</c:v>
                </c:pt>
                <c:pt idx="8">
                  <c:v>21116</c:v>
                </c:pt>
                <c:pt idx="9">
                  <c:v>21647</c:v>
                </c:pt>
                <c:pt idx="10">
                  <c:v>23445</c:v>
                </c:pt>
              </c:numCache>
            </c:numRef>
          </c:val>
          <c:extLst>
            <c:ext xmlns:c16="http://schemas.microsoft.com/office/drawing/2014/chart" uri="{C3380CC4-5D6E-409C-BE32-E72D297353CC}">
              <c16:uniqueId val="{00000002-1CB4-482E-AC67-AE44B8FB727A}"/>
            </c:ext>
          </c:extLst>
        </c:ser>
        <c:dLbls>
          <c:showLegendKey val="0"/>
          <c:showVal val="0"/>
          <c:showCatName val="0"/>
          <c:showSerName val="0"/>
          <c:showPercent val="0"/>
          <c:showBubbleSize val="0"/>
        </c:dLbls>
        <c:gapWidth val="150"/>
        <c:axId val="462169208"/>
        <c:axId val="462164112"/>
      </c:barChart>
      <c:catAx>
        <c:axId val="4621692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462164112"/>
        <c:crosses val="autoZero"/>
        <c:auto val="1"/>
        <c:lblAlgn val="ctr"/>
        <c:lblOffset val="100"/>
        <c:noMultiLvlLbl val="0"/>
      </c:catAx>
      <c:valAx>
        <c:axId val="46216411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462169208"/>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s-ES"/>
          </a:p>
        </c:txPr>
      </c:dTable>
      <c:spPr>
        <a:noFill/>
        <a:ln>
          <a:noFill/>
        </a:ln>
        <a:effectLst/>
      </c:spPr>
    </c:plotArea>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paperSize="9" orientation="landscape"/>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2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342">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2.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0.xml.rels><?xml version="1.0" encoding="UTF-8" standalone="yes"?>
<Relationships xmlns="http://schemas.openxmlformats.org/package/2006/relationships"><Relationship Id="rId1" Type="http://schemas.openxmlformats.org/officeDocument/2006/relationships/chart" Target="../charts/chart7.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8.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9.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5.xml.rels><?xml version="1.0" encoding="UTF-8" standalone="yes"?>
<Relationships xmlns="http://schemas.openxmlformats.org/package/2006/relationships"><Relationship Id="rId1" Type="http://schemas.openxmlformats.org/officeDocument/2006/relationships/chart" Target="../charts/chart2.xml"/></Relationships>
</file>

<file path=xl/drawings/_rels/drawing6.xml.rels><?xml version="1.0" encoding="UTF-8" standalone="yes"?>
<Relationships xmlns="http://schemas.openxmlformats.org/package/2006/relationships"><Relationship Id="rId1" Type="http://schemas.openxmlformats.org/officeDocument/2006/relationships/chart" Target="../charts/chart3.xml"/></Relationships>
</file>

<file path=xl/drawings/_rels/drawing7.xml.rels><?xml version="1.0" encoding="UTF-8" standalone="yes"?>
<Relationships xmlns="http://schemas.openxmlformats.org/package/2006/relationships"><Relationship Id="rId1" Type="http://schemas.openxmlformats.org/officeDocument/2006/relationships/chart" Target="../charts/chart4.xml"/></Relationships>
</file>

<file path=xl/drawings/_rels/drawing8.xml.rels><?xml version="1.0" encoding="UTF-8" standalone="yes"?>
<Relationships xmlns="http://schemas.openxmlformats.org/package/2006/relationships"><Relationship Id="rId1" Type="http://schemas.openxmlformats.org/officeDocument/2006/relationships/chart" Target="../charts/chart5.xml"/></Relationships>
</file>

<file path=xl/drawings/_rels/drawing9.xml.rels><?xml version="1.0" encoding="UTF-8" standalone="yes"?>
<Relationships xmlns="http://schemas.openxmlformats.org/package/2006/relationships"><Relationship Id="rId1"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66674</xdr:rowOff>
    </xdr:from>
    <xdr:ext cx="7477125" cy="5431359"/>
    <xdr:sp macro="" textlink="">
      <xdr:nvSpPr>
        <xdr:cNvPr id="2" name="CuadroTexto 1">
          <a:extLst>
            <a:ext uri="{FF2B5EF4-FFF2-40B4-BE49-F238E27FC236}">
              <a16:creationId xmlns:a16="http://schemas.microsoft.com/office/drawing/2014/main" id="{00000000-0008-0000-0100-000002000000}"/>
            </a:ext>
          </a:extLst>
        </xdr:cNvPr>
        <xdr:cNvSpPr txBox="1"/>
      </xdr:nvSpPr>
      <xdr:spPr>
        <a:xfrm>
          <a:off x="161925" y="66674"/>
          <a:ext cx="7477125" cy="543135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oAutofit/>
        </a:bodyPr>
        <a:lstStyle/>
        <a:p>
          <a:r>
            <a:rPr lang="es-ES" sz="1100" b="1">
              <a:solidFill>
                <a:schemeClr val="dk1"/>
              </a:solidFill>
              <a:effectLst/>
              <a:latin typeface="+mn-lt"/>
              <a:ea typeface="+mn-ea"/>
              <a:cs typeface="+mn-cs"/>
            </a:rPr>
            <a:t>Saluda de la Presidenta del Puerto de Huelva</a:t>
          </a:r>
        </a:p>
        <a:p>
          <a:endParaRPr lang="es-ES" sz="1100">
            <a:solidFill>
              <a:schemeClr val="dk1"/>
            </a:solidFill>
            <a:effectLst/>
            <a:latin typeface="+mn-lt"/>
            <a:ea typeface="+mn-ea"/>
            <a:cs typeface="+mn-cs"/>
          </a:endParaRPr>
        </a:p>
        <a:p>
          <a:r>
            <a:rPr lang="es-ES" sz="1100">
              <a:solidFill>
                <a:schemeClr val="dk1"/>
              </a:solidFill>
              <a:effectLst/>
              <a:latin typeface="+mn-lt"/>
              <a:ea typeface="+mn-ea"/>
              <a:cs typeface="+mn-cs"/>
            </a:rPr>
            <a:t>El Puerto de Huelva se encuentra en uno de los mejores momentos de su historia. Próximo a cumplir los 150 años, se ha transformado tanto en su fisonomía, con la ampliación de sus infraestructuras y servicios, como en el importante incremento que ha experimentado en el movimiento de mercancías y en la diversidad de sus tráficos.</a:t>
          </a:r>
        </a:p>
        <a:p>
          <a:endParaRPr lang="es-ES">
            <a:effectLst/>
          </a:endParaRPr>
        </a:p>
        <a:p>
          <a:r>
            <a:rPr lang="es-ES" sz="1100">
              <a:solidFill>
                <a:schemeClr val="dk1"/>
              </a:solidFill>
              <a:effectLst/>
              <a:latin typeface="+mn-lt"/>
              <a:ea typeface="+mn-ea"/>
              <a:cs typeface="+mn-cs"/>
            </a:rPr>
            <a:t>Se ha convertido así en un nodo logístico industrial de referencia en la Península y es hoy por hoy el primer enclave industrial en Andalucía, segundo de España y, lo que es más importante, motor económico de Huelva y su entorno.</a:t>
          </a:r>
        </a:p>
        <a:p>
          <a:endParaRPr lang="es-ES">
            <a:effectLst/>
          </a:endParaRPr>
        </a:p>
        <a:p>
          <a:pPr fontAlgn="base"/>
          <a:r>
            <a:rPr lang="es-ES" sz="1100">
              <a:solidFill>
                <a:schemeClr val="dk1"/>
              </a:solidFill>
              <a:effectLst/>
              <a:latin typeface="+mn-lt"/>
              <a:ea typeface="+mn-ea"/>
              <a:cs typeface="+mn-cs"/>
            </a:rPr>
            <a:t>Consecuencia de esa intensa actividad es la situación actual de nuestro puerto, entre los seis primeros puertos del sistema portuario español y segundo puerto con mayor crecimiento de la última década, dentro del ranking de los 30 primeros puertos por volumen de tráfico de entre 1.200 puertos europeos.</a:t>
          </a:r>
          <a:endParaRPr lang="es-ES">
            <a:effectLst/>
          </a:endParaRPr>
        </a:p>
        <a:p>
          <a:pPr fontAlgn="base"/>
          <a:r>
            <a:rPr lang="es-ES" sz="1100">
              <a:solidFill>
                <a:schemeClr val="dk1"/>
              </a:solidFill>
              <a:effectLst/>
              <a:latin typeface="+mn-lt"/>
              <a:ea typeface="+mn-ea"/>
              <a:cs typeface="+mn-cs"/>
            </a:rPr>
            <a:t> </a:t>
          </a:r>
          <a:endParaRPr lang="es-ES">
            <a:effectLst/>
          </a:endParaRPr>
        </a:p>
        <a:p>
          <a:r>
            <a:rPr lang="es-ES_tradnl" sz="1100">
              <a:solidFill>
                <a:schemeClr val="dk1"/>
              </a:solidFill>
              <a:effectLst/>
              <a:latin typeface="+mn-lt"/>
              <a:ea typeface="+mn-ea"/>
              <a:cs typeface="+mn-cs"/>
            </a:rPr>
            <a:t>Presidir una institución como la Autoridad Portuaria de Huelva es para mí un orgullo y una responsabilidad que asumo con la ilusión de poder contribuir a que el puerto siga creciendo y, a la vez, a mejorar la vida de todos los onubenses a través de la creación de oportunidades. Supone también un fuerte compromiso con el desarrollo social de nuestro entorno, dado el papel que tiene el Puerto de Huelva en su área de influencia, un papel que debe traducirse en creación de oportunidades para el empleo y en colaboración con el tejido social.</a:t>
          </a:r>
        </a:p>
        <a:p>
          <a:endParaRPr lang="es-ES">
            <a:effectLst/>
          </a:endParaRPr>
        </a:p>
        <a:p>
          <a:r>
            <a:rPr lang="es-ES_tradnl" sz="1100">
              <a:solidFill>
                <a:schemeClr val="dk1"/>
              </a:solidFill>
              <a:effectLst/>
              <a:latin typeface="+mn-lt"/>
              <a:ea typeface="+mn-ea"/>
              <a:cs typeface="+mn-cs"/>
            </a:rPr>
            <a:t>Para ello, me propongo trabajar de manera conjunta y leal con el resto de las administraciones, buscando un consenso y un diálogo que nos permitan llevar a cabo todas las iniciativas necesarias para mejorar la vida de los ciudadanos y consolidar el desarrollo económico y social de nuestro territorio. </a:t>
          </a:r>
          <a:endParaRPr lang="es-ES">
            <a:effectLst/>
          </a:endParaRPr>
        </a:p>
        <a:p>
          <a:endParaRPr lang="es-ES" sz="1100">
            <a:solidFill>
              <a:schemeClr val="dk1"/>
            </a:solidFill>
            <a:effectLst/>
            <a:latin typeface="+mn-lt"/>
            <a:ea typeface="+mn-ea"/>
            <a:cs typeface="+mn-cs"/>
          </a:endParaRPr>
        </a:p>
        <a:p>
          <a:r>
            <a:rPr lang="es-ES" sz="1100">
              <a:solidFill>
                <a:schemeClr val="dk1"/>
              </a:solidFill>
              <a:effectLst/>
              <a:latin typeface="+mn-lt"/>
              <a:ea typeface="+mn-ea"/>
              <a:cs typeface="+mn-cs"/>
            </a:rPr>
            <a:t>María del Pilar Miranda Plata </a:t>
          </a:r>
          <a:endParaRPr lang="es-ES">
            <a:effectLst/>
          </a:endParaRPr>
        </a:p>
        <a:p>
          <a:r>
            <a:rPr lang="es-ES" sz="1100">
              <a:solidFill>
                <a:schemeClr val="dk1"/>
              </a:solidFill>
              <a:effectLst/>
              <a:latin typeface="+mn-lt"/>
              <a:ea typeface="+mn-ea"/>
              <a:cs typeface="+mn-cs"/>
            </a:rPr>
            <a:t> </a:t>
          </a:r>
        </a:p>
        <a:p>
          <a:r>
            <a:rPr lang="es-ES" sz="1100">
              <a:solidFill>
                <a:schemeClr val="dk1"/>
              </a:solidFill>
              <a:effectLst/>
              <a:latin typeface="+mn-lt"/>
              <a:ea typeface="+mn-ea"/>
              <a:cs typeface="+mn-cs"/>
            </a:rPr>
            <a:t> </a:t>
          </a:r>
        </a:p>
        <a:p>
          <a:r>
            <a:rPr lang="es-ES" sz="1100">
              <a:solidFill>
                <a:schemeClr val="dk1"/>
              </a:solidFill>
              <a:effectLst/>
              <a:latin typeface="+mn-lt"/>
              <a:ea typeface="+mn-ea"/>
              <a:cs typeface="+mn-cs"/>
            </a:rPr>
            <a:t> </a:t>
          </a:r>
        </a:p>
        <a:p>
          <a:r>
            <a:rPr lang="es-ES" sz="1100">
              <a:solidFill>
                <a:schemeClr val="dk1"/>
              </a:solidFill>
              <a:effectLst/>
              <a:latin typeface="+mn-lt"/>
              <a:ea typeface="+mn-ea"/>
              <a:cs typeface="+mn-cs"/>
            </a:rPr>
            <a:t> </a:t>
          </a:r>
        </a:p>
        <a:p>
          <a:r>
            <a:rPr lang="es-ES" sz="1100">
              <a:solidFill>
                <a:schemeClr val="dk1"/>
              </a:solidFill>
              <a:effectLst/>
              <a:latin typeface="+mn-lt"/>
              <a:ea typeface="+mn-ea"/>
              <a:cs typeface="+mn-cs"/>
            </a:rPr>
            <a:t> </a:t>
          </a:r>
        </a:p>
        <a:p>
          <a:r>
            <a:rPr lang="es-ES" sz="1100">
              <a:solidFill>
                <a:schemeClr val="dk1"/>
              </a:solidFill>
              <a:effectLst/>
              <a:latin typeface="+mn-lt"/>
              <a:ea typeface="+mn-ea"/>
              <a:cs typeface="+mn-cs"/>
            </a:rPr>
            <a:t> </a:t>
          </a:r>
        </a:p>
        <a:p>
          <a:endParaRPr lang="es-ES" sz="1100"/>
        </a:p>
      </xdr:txBody>
    </xdr:sp>
    <xdr:clientData/>
  </xdr:oneCellAnchor>
</xdr:wsDr>
</file>

<file path=xl/drawings/drawing10.xml><?xml version="1.0" encoding="utf-8"?>
<xdr:wsDr xmlns:xdr="http://schemas.openxmlformats.org/drawingml/2006/spreadsheetDrawing" xmlns:a="http://schemas.openxmlformats.org/drawingml/2006/main">
  <xdr:twoCellAnchor>
    <xdr:from>
      <xdr:col>0</xdr:col>
      <xdr:colOff>0</xdr:colOff>
      <xdr:row>9</xdr:row>
      <xdr:rowOff>4761</xdr:rowOff>
    </xdr:from>
    <xdr:to>
      <xdr:col>11</xdr:col>
      <xdr:colOff>9524</xdr:colOff>
      <xdr:row>28</xdr:row>
      <xdr:rowOff>161924</xdr:rowOff>
    </xdr:to>
    <xdr:graphicFrame macro="">
      <xdr:nvGraphicFramePr>
        <xdr:cNvPr id="2" name="Gráfico 1">
          <a:extLst>
            <a:ext uri="{FF2B5EF4-FFF2-40B4-BE49-F238E27FC236}">
              <a16:creationId xmlns:a16="http://schemas.microsoft.com/office/drawing/2014/main" id="{00000000-0008-0000-4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9</xdr:row>
      <xdr:rowOff>4761</xdr:rowOff>
    </xdr:from>
    <xdr:to>
      <xdr:col>11</xdr:col>
      <xdr:colOff>9524</xdr:colOff>
      <xdr:row>28</xdr:row>
      <xdr:rowOff>161924</xdr:rowOff>
    </xdr:to>
    <xdr:graphicFrame macro="">
      <xdr:nvGraphicFramePr>
        <xdr:cNvPr id="2" name="Gráfico 1">
          <a:extLst>
            <a:ext uri="{FF2B5EF4-FFF2-40B4-BE49-F238E27FC236}">
              <a16:creationId xmlns:a16="http://schemas.microsoft.com/office/drawing/2014/main" id="{00000000-0008-0000-4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10</xdr:row>
      <xdr:rowOff>142874</xdr:rowOff>
    </xdr:from>
    <xdr:to>
      <xdr:col>11</xdr:col>
      <xdr:colOff>19050</xdr:colOff>
      <xdr:row>29</xdr:row>
      <xdr:rowOff>76199</xdr:rowOff>
    </xdr:to>
    <xdr:graphicFrame macro="">
      <xdr:nvGraphicFramePr>
        <xdr:cNvPr id="2" name="Gráfico 1">
          <a:extLst>
            <a:ext uri="{FF2B5EF4-FFF2-40B4-BE49-F238E27FC236}">
              <a16:creationId xmlns:a16="http://schemas.microsoft.com/office/drawing/2014/main" id="{00000000-0008-0000-4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0</xdr:col>
      <xdr:colOff>0</xdr:colOff>
      <xdr:row>11</xdr:row>
      <xdr:rowOff>4762</xdr:rowOff>
    </xdr:from>
    <xdr:to>
      <xdr:col>10</xdr:col>
      <xdr:colOff>742950</xdr:colOff>
      <xdr:row>27</xdr:row>
      <xdr:rowOff>76200</xdr:rowOff>
    </xdr:to>
    <xdr:graphicFrame macro="">
      <xdr:nvGraphicFramePr>
        <xdr:cNvPr id="3" name="Gráfico 2">
          <a:extLst>
            <a:ext uri="{FF2B5EF4-FFF2-40B4-BE49-F238E27FC236}">
              <a16:creationId xmlns:a16="http://schemas.microsoft.com/office/drawing/2014/main" id="{00000000-0008-0000-48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0</xdr:col>
      <xdr:colOff>161925</xdr:colOff>
      <xdr:row>8</xdr:row>
      <xdr:rowOff>33336</xdr:rowOff>
    </xdr:from>
    <xdr:to>
      <xdr:col>10</xdr:col>
      <xdr:colOff>752475</xdr:colOff>
      <xdr:row>29</xdr:row>
      <xdr:rowOff>57149</xdr:rowOff>
    </xdr:to>
    <xdr:graphicFrame macro="">
      <xdr:nvGraphicFramePr>
        <xdr:cNvPr id="2" name="Gráfico 1">
          <a:extLst>
            <a:ext uri="{FF2B5EF4-FFF2-40B4-BE49-F238E27FC236}">
              <a16:creationId xmlns:a16="http://schemas.microsoft.com/office/drawing/2014/main" id="{00000000-0008-0000-4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4</xdr:col>
      <xdr:colOff>507998</xdr:colOff>
      <xdr:row>5</xdr:row>
      <xdr:rowOff>79374</xdr:rowOff>
    </xdr:from>
    <xdr:to>
      <xdr:col>41</xdr:col>
      <xdr:colOff>154780</xdr:colOff>
      <xdr:row>89</xdr:row>
      <xdr:rowOff>15875</xdr:rowOff>
    </xdr:to>
    <xdr:graphicFrame macro="">
      <xdr:nvGraphicFramePr>
        <xdr:cNvPr id="2" name="Chart 7">
          <a:extLst>
            <a:ext uri="{FF2B5EF4-FFF2-40B4-BE49-F238E27FC236}">
              <a16:creationId xmlns:a16="http://schemas.microsoft.com/office/drawing/2014/main" id="{00000000-0008-0000-4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0</xdr:col>
      <xdr:colOff>0</xdr:colOff>
      <xdr:row>64</xdr:row>
      <xdr:rowOff>76200</xdr:rowOff>
    </xdr:from>
    <xdr:to>
      <xdr:col>11</xdr:col>
      <xdr:colOff>85725</xdr:colOff>
      <xdr:row>188</xdr:row>
      <xdr:rowOff>119062</xdr:rowOff>
    </xdr:to>
    <xdr:sp macro="" textlink="">
      <xdr:nvSpPr>
        <xdr:cNvPr id="2" name="CuadroTexto 1">
          <a:extLst>
            <a:ext uri="{FF2B5EF4-FFF2-40B4-BE49-F238E27FC236}">
              <a16:creationId xmlns:a16="http://schemas.microsoft.com/office/drawing/2014/main" id="{00000000-0008-0000-5000-000002000000}"/>
            </a:ext>
          </a:extLst>
        </xdr:cNvPr>
        <xdr:cNvSpPr txBox="1"/>
      </xdr:nvSpPr>
      <xdr:spPr>
        <a:xfrm>
          <a:off x="0" y="10494169"/>
          <a:ext cx="9265444" cy="1923573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1100">
              <a:solidFill>
                <a:schemeClr val="dk1"/>
              </a:solidFill>
              <a:effectLst/>
              <a:latin typeface="+mn-lt"/>
              <a:ea typeface="+mn-ea"/>
              <a:cs typeface="+mn-cs"/>
            </a:rPr>
            <a:t>La Autoridad Portuaria de Huelva, durante el año 2018, ha realizado una inversión de </a:t>
          </a:r>
          <a:r>
            <a:rPr lang="es-ES" sz="1100" u="sng">
              <a:solidFill>
                <a:schemeClr val="dk1"/>
              </a:solidFill>
              <a:effectLst/>
              <a:latin typeface="+mn-lt"/>
              <a:ea typeface="+mn-ea"/>
              <a:cs typeface="+mn-cs"/>
            </a:rPr>
            <a:t>19,23</a:t>
          </a:r>
          <a:r>
            <a:rPr lang="es-ES" sz="1100">
              <a:solidFill>
                <a:schemeClr val="dk1"/>
              </a:solidFill>
              <a:effectLst/>
              <a:latin typeface="+mn-lt"/>
              <a:ea typeface="+mn-ea"/>
              <a:cs typeface="+mn-cs"/>
            </a:rPr>
            <a:t> millones de euros con el fin de acondicionar sus infraestructuras a las necesidades existentes.</a:t>
          </a:r>
          <a:endParaRPr lang="es-ES">
            <a:effectLst/>
          </a:endParaRPr>
        </a:p>
        <a:p>
          <a:r>
            <a:rPr lang="es-ES" sz="1100">
              <a:solidFill>
                <a:schemeClr val="dk1"/>
              </a:solidFill>
              <a:effectLst/>
              <a:latin typeface="+mn-lt"/>
              <a:ea typeface="+mn-ea"/>
              <a:cs typeface="+mn-cs"/>
            </a:rPr>
            <a:t>En total se han finalizado cinco actuaciones relevantes, entre las que destacan las siguientes:</a:t>
          </a:r>
          <a:endParaRPr lang="es-ES">
            <a:effectLst/>
          </a:endParaRPr>
        </a:p>
        <a:p>
          <a:r>
            <a:rPr lang="es-ES" sz="1100">
              <a:solidFill>
                <a:schemeClr val="dk1"/>
              </a:solidFill>
              <a:effectLst/>
              <a:latin typeface="+mn-lt"/>
              <a:ea typeface="+mn-ea"/>
              <a:cs typeface="+mn-cs"/>
            </a:rPr>
            <a:t> </a:t>
          </a:r>
          <a:endParaRPr lang="es-ES">
            <a:effectLst/>
          </a:endParaRPr>
        </a:p>
        <a:p>
          <a:r>
            <a:rPr lang="es-ES" sz="1100">
              <a:solidFill>
                <a:schemeClr val="dk1"/>
              </a:solidFill>
              <a:effectLst/>
              <a:latin typeface="+mn-lt"/>
              <a:ea typeface="+mn-ea"/>
              <a:cs typeface="+mn-cs"/>
            </a:rPr>
            <a:t>- Nueva Lonja y urbanización aledaña</a:t>
          </a:r>
          <a:endParaRPr lang="es-ES">
            <a:effectLst/>
          </a:endParaRPr>
        </a:p>
        <a:p>
          <a:r>
            <a:rPr lang="es-ES" sz="1100">
              <a:solidFill>
                <a:schemeClr val="dk1"/>
              </a:solidFill>
              <a:effectLst/>
              <a:latin typeface="+mn-lt"/>
              <a:ea typeface="+mn-ea"/>
              <a:cs typeface="+mn-cs"/>
            </a:rPr>
            <a:t>- Adecuación de Rotonda en Avenida Francisco Montenegro </a:t>
          </a:r>
          <a:endParaRPr lang="es-ES">
            <a:effectLst/>
          </a:endParaRPr>
        </a:p>
        <a:p>
          <a:r>
            <a:rPr lang="es-ES" sz="1100">
              <a:solidFill>
                <a:schemeClr val="dk1"/>
              </a:solidFill>
              <a:effectLst/>
              <a:latin typeface="+mn-lt"/>
              <a:ea typeface="+mn-ea"/>
              <a:cs typeface="+mn-cs"/>
            </a:rPr>
            <a:t>- Adecuación de Rotonda en Pescadería</a:t>
          </a:r>
          <a:endParaRPr lang="es-ES">
            <a:effectLst/>
          </a:endParaRPr>
        </a:p>
        <a:p>
          <a:r>
            <a:rPr lang="es-ES" sz="1100">
              <a:solidFill>
                <a:schemeClr val="dk1"/>
              </a:solidFill>
              <a:effectLst/>
              <a:latin typeface="+mn-lt"/>
              <a:ea typeface="+mn-ea"/>
              <a:cs typeface="+mn-cs"/>
            </a:rPr>
            <a:t>- Adecuación de pluviales en Pescadería</a:t>
          </a:r>
          <a:endParaRPr lang="es-ES">
            <a:effectLst/>
          </a:endParaRPr>
        </a:p>
        <a:p>
          <a:r>
            <a:rPr lang="es-ES" sz="1100">
              <a:solidFill>
                <a:schemeClr val="dk1"/>
              </a:solidFill>
              <a:effectLst/>
              <a:latin typeface="+mn-lt"/>
              <a:ea typeface="+mn-ea"/>
              <a:cs typeface="+mn-cs"/>
            </a:rPr>
            <a:t>- Ordenación del Entorno del Cargadero de Río Tinto</a:t>
          </a:r>
          <a:endParaRPr lang="es-ES">
            <a:effectLst/>
          </a:endParaRPr>
        </a:p>
        <a:p>
          <a:r>
            <a:rPr lang="es-ES" sz="1100">
              <a:solidFill>
                <a:schemeClr val="dk1"/>
              </a:solidFill>
              <a:effectLst/>
              <a:latin typeface="+mn-lt"/>
              <a:ea typeface="+mn-ea"/>
              <a:cs typeface="+mn-cs"/>
            </a:rPr>
            <a:t> </a:t>
          </a:r>
          <a:endParaRPr lang="es-ES">
            <a:effectLst/>
          </a:endParaRPr>
        </a:p>
        <a:p>
          <a:r>
            <a:rPr lang="es-ES" sz="1100">
              <a:solidFill>
                <a:schemeClr val="dk1"/>
              </a:solidFill>
              <a:effectLst/>
              <a:latin typeface="+mn-lt"/>
              <a:ea typeface="+mn-ea"/>
              <a:cs typeface="+mn-cs"/>
            </a:rPr>
            <a:t>A continuación, se hace una breve descripción de las mismas:</a:t>
          </a:r>
          <a:endParaRPr lang="es-ES">
            <a:effectLst/>
          </a:endParaRPr>
        </a:p>
        <a:p>
          <a:r>
            <a:rPr lang="es-ES" sz="1100">
              <a:solidFill>
                <a:schemeClr val="dk1"/>
              </a:solidFill>
              <a:effectLst/>
              <a:latin typeface="+mn-lt"/>
              <a:ea typeface="+mn-ea"/>
              <a:cs typeface="+mn-cs"/>
            </a:rPr>
            <a:t> </a:t>
          </a:r>
          <a:endParaRPr lang="es-ES">
            <a:effectLst/>
          </a:endParaRPr>
        </a:p>
        <a:p>
          <a:r>
            <a:rPr lang="es-ES" sz="1100" u="sng">
              <a:solidFill>
                <a:schemeClr val="dk1"/>
              </a:solidFill>
              <a:effectLst/>
              <a:latin typeface="+mn-lt"/>
              <a:ea typeface="+mn-ea"/>
              <a:cs typeface="+mn-cs"/>
            </a:rPr>
            <a:t>Nueva lonja y urbanización aledaña</a:t>
          </a:r>
          <a:endParaRPr lang="es-ES">
            <a:effectLst/>
          </a:endParaRPr>
        </a:p>
        <a:p>
          <a:r>
            <a:rPr lang="es-ES" sz="1100">
              <a:solidFill>
                <a:schemeClr val="dk1"/>
              </a:solidFill>
              <a:effectLst/>
              <a:latin typeface="+mn-lt"/>
              <a:ea typeface="+mn-ea"/>
              <a:cs typeface="+mn-cs"/>
            </a:rPr>
            <a:t> Las obras han consistido en la construcción de una Nueva Lonja Pesquera en el Muelle de Levante Norte con unas instalaciones renovadas y adaptadas a las nuevas exigencias del mercado para la venta de pescado y marisco.</a:t>
          </a:r>
          <a:endParaRPr lang="es-ES">
            <a:effectLst/>
          </a:endParaRPr>
        </a:p>
        <a:p>
          <a:r>
            <a:rPr lang="es-ES" sz="1100">
              <a:solidFill>
                <a:schemeClr val="dk1"/>
              </a:solidFill>
              <a:effectLst/>
              <a:latin typeface="+mn-lt"/>
              <a:ea typeface="+mn-ea"/>
              <a:cs typeface="+mn-cs"/>
            </a:rPr>
            <a:t>El edificio tiene una superficie de 6.473 m</a:t>
          </a:r>
          <a:r>
            <a:rPr lang="es-ES" sz="1100" baseline="30000">
              <a:solidFill>
                <a:schemeClr val="dk1"/>
              </a:solidFill>
              <a:effectLst/>
              <a:latin typeface="+mn-lt"/>
              <a:ea typeface="+mn-ea"/>
              <a:cs typeface="+mn-cs"/>
            </a:rPr>
            <a:t>2</a:t>
          </a:r>
          <a:r>
            <a:rPr lang="es-ES" sz="1100">
              <a:solidFill>
                <a:schemeClr val="dk1"/>
              </a:solidFill>
              <a:effectLst/>
              <a:latin typeface="+mn-lt"/>
              <a:ea typeface="+mn-ea"/>
              <a:cs typeface="+mn-cs"/>
            </a:rPr>
            <a:t>, de los cuales la planta baja cuenta con 3.800 m</a:t>
          </a:r>
          <a:r>
            <a:rPr lang="es-ES" sz="1100" baseline="30000">
              <a:solidFill>
                <a:schemeClr val="dk1"/>
              </a:solidFill>
              <a:effectLst/>
              <a:latin typeface="+mn-lt"/>
              <a:ea typeface="+mn-ea"/>
              <a:cs typeface="+mn-cs"/>
            </a:rPr>
            <a:t>2</a:t>
          </a:r>
          <a:r>
            <a:rPr lang="es-ES" sz="1100">
              <a:solidFill>
                <a:schemeClr val="dk1"/>
              </a:solidFill>
              <a:effectLst/>
              <a:latin typeface="+mn-lt"/>
              <a:ea typeface="+mn-ea"/>
              <a:cs typeface="+mn-cs"/>
            </a:rPr>
            <a:t>, con una superficie para descarga y manipulación, además de albergar cámaras frigoríficas, almacén, subasta, aseos, mercado mayorista, oficinas, bar y vestuarios. La planta alta cuenta con 2.600 m</a:t>
          </a:r>
          <a:r>
            <a:rPr lang="es-ES" sz="1100" baseline="30000">
              <a:solidFill>
                <a:schemeClr val="dk1"/>
              </a:solidFill>
              <a:effectLst/>
              <a:latin typeface="+mn-lt"/>
              <a:ea typeface="+mn-ea"/>
              <a:cs typeface="+mn-cs"/>
            </a:rPr>
            <a:t>2</a:t>
          </a:r>
          <a:r>
            <a:rPr lang="es-ES" sz="1100">
              <a:solidFill>
                <a:schemeClr val="dk1"/>
              </a:solidFill>
              <a:effectLst/>
              <a:latin typeface="+mn-lt"/>
              <a:ea typeface="+mn-ea"/>
              <a:cs typeface="+mn-cs"/>
            </a:rPr>
            <a:t>, para ocio y restauración, además de espacios expositivos. La parcela donde se ubica la nueva lonja tiene una superficie total de 10.115 m</a:t>
          </a:r>
          <a:r>
            <a:rPr lang="es-ES" sz="1100" baseline="30000">
              <a:solidFill>
                <a:schemeClr val="dk1"/>
              </a:solidFill>
              <a:effectLst/>
              <a:latin typeface="+mn-lt"/>
              <a:ea typeface="+mn-ea"/>
              <a:cs typeface="+mn-cs"/>
            </a:rPr>
            <a:t>2.</a:t>
          </a:r>
          <a:r>
            <a:rPr lang="es-ES" sz="1100" baseline="0">
              <a:solidFill>
                <a:schemeClr val="dk1"/>
              </a:solidFill>
              <a:effectLst/>
              <a:latin typeface="+mn-lt"/>
              <a:ea typeface="+mn-ea"/>
              <a:cs typeface="+mn-cs"/>
            </a:rPr>
            <a:t>.</a:t>
          </a:r>
        </a:p>
        <a:p>
          <a:r>
            <a:rPr lang="es-ES" sz="1100" baseline="0">
              <a:solidFill>
                <a:schemeClr val="dk1"/>
              </a:solidFill>
              <a:effectLst/>
              <a:latin typeface="+mn-lt"/>
              <a:ea typeface="+mn-ea"/>
              <a:cs typeface="+mn-cs"/>
            </a:rPr>
            <a:t>L</a:t>
          </a:r>
          <a:r>
            <a:rPr lang="es-ES" sz="1100">
              <a:solidFill>
                <a:schemeClr val="dk1"/>
              </a:solidFill>
              <a:effectLst/>
              <a:latin typeface="+mn-lt"/>
              <a:ea typeface="+mn-ea"/>
              <a:cs typeface="+mn-cs"/>
            </a:rPr>
            <a:t>a estructura está formada por dos módulos independientes colocados en forma de L e inscritos en un rectángulo de 100 x 60 m., que se resuelve con una gran junta de dilatación que demanda el comportamiento eficaz de la estructura. La estructura es mixta de hormigón armado y metálica, cimentada sobre zapata corrida y encepados pilotados.</a:t>
          </a:r>
          <a:endParaRPr lang="es-ES">
            <a:effectLst/>
          </a:endParaRPr>
        </a:p>
        <a:p>
          <a:r>
            <a:rPr lang="es-ES" sz="1100">
              <a:solidFill>
                <a:schemeClr val="dk1"/>
              </a:solidFill>
              <a:effectLst/>
              <a:latin typeface="+mn-lt"/>
              <a:ea typeface="+mn-ea"/>
              <a:cs typeface="+mn-cs"/>
            </a:rPr>
            <a:t> </a:t>
          </a:r>
          <a:endParaRPr lang="es-ES">
            <a:effectLst/>
          </a:endParaRPr>
        </a:p>
        <a:p>
          <a:r>
            <a:rPr lang="es-ES" sz="1100" u="sng">
              <a:solidFill>
                <a:schemeClr val="dk1"/>
              </a:solidFill>
              <a:effectLst/>
              <a:latin typeface="+mn-lt"/>
              <a:ea typeface="+mn-ea"/>
              <a:cs typeface="+mn-cs"/>
            </a:rPr>
            <a:t>Adecuación de Rotonda en Avenida Francisco Montenegro </a:t>
          </a:r>
          <a:endParaRPr lang="es-ES">
            <a:effectLst/>
          </a:endParaRPr>
        </a:p>
        <a:p>
          <a:r>
            <a:rPr lang="es-ES" sz="1100">
              <a:solidFill>
                <a:schemeClr val="dk1"/>
              </a:solidFill>
              <a:effectLst/>
              <a:latin typeface="+mn-lt"/>
              <a:ea typeface="+mn-ea"/>
              <a:cs typeface="+mn-cs"/>
            </a:rPr>
            <a:t>La intersección objeto de las obras estaba resuelta mediante una intersección en T semaforizada y con carriles centrales de espera e incorporación para permitir los giros a izquierda. En ella confluyen dos viales principales en la red viaria de la ciudad de Huelva, la calle Manuel de Falla y la Avenida Francisco Montenegro.</a:t>
          </a:r>
          <a:endParaRPr lang="es-ES">
            <a:effectLst/>
          </a:endParaRPr>
        </a:p>
        <a:p>
          <a:r>
            <a:rPr lang="es-ES" sz="1100">
              <a:solidFill>
                <a:schemeClr val="dk1"/>
              </a:solidFill>
              <a:effectLst/>
              <a:latin typeface="+mn-lt"/>
              <a:ea typeface="+mn-ea"/>
              <a:cs typeface="+mn-cs"/>
            </a:rPr>
            <a:t>Las obras han consistido en la remodelación de dicha intersección, ejecutando una nueva rotonda para mejorar el tráfico rodado y peatonal en la confluencia de estas importantes vías, así como mejorar el funcionamiento y la seguridad de la intersección actual .</a:t>
          </a:r>
          <a:endParaRPr lang="es-ES">
            <a:effectLst/>
          </a:endParaRPr>
        </a:p>
        <a:p>
          <a:r>
            <a:rPr lang="es-ES" sz="1100">
              <a:solidFill>
                <a:schemeClr val="dk1"/>
              </a:solidFill>
              <a:effectLst/>
              <a:latin typeface="+mn-lt"/>
              <a:ea typeface="+mn-ea"/>
              <a:cs typeface="+mn-cs"/>
            </a:rPr>
            <a:t>La nueva rotonda tiene planta circular de 44 m de diámetro y dos carriles de 4,5 m con arcenes interior y exterior de 1,0 m de ancho, que se ha encajado en el espacio existente.</a:t>
          </a:r>
          <a:endParaRPr lang="es-ES">
            <a:effectLst/>
          </a:endParaRPr>
        </a:p>
        <a:p>
          <a:r>
            <a:rPr lang="es-ES" sz="1100">
              <a:solidFill>
                <a:schemeClr val="dk1"/>
              </a:solidFill>
              <a:effectLst/>
              <a:latin typeface="+mn-lt"/>
              <a:ea typeface="+mn-ea"/>
              <a:cs typeface="+mn-cs"/>
            </a:rPr>
            <a:t>Además, se ha ejecutado la iluminación, pasos de peatones y un tratamiento estético consistente en la implantación de zona verde ajardinada en la isleta central.</a:t>
          </a:r>
          <a:endParaRPr lang="es-ES">
            <a:effectLst/>
          </a:endParaRPr>
        </a:p>
        <a:p>
          <a:r>
            <a:rPr lang="es-ES" sz="1100">
              <a:solidFill>
                <a:schemeClr val="dk1"/>
              </a:solidFill>
              <a:effectLst/>
              <a:latin typeface="+mn-lt"/>
              <a:ea typeface="+mn-ea"/>
              <a:cs typeface="+mn-cs"/>
            </a:rPr>
            <a:t> </a:t>
          </a:r>
          <a:endParaRPr lang="es-ES">
            <a:effectLst/>
          </a:endParaRPr>
        </a:p>
        <a:p>
          <a:r>
            <a:rPr lang="es-ES" sz="1100" u="sng">
              <a:solidFill>
                <a:schemeClr val="dk1"/>
              </a:solidFill>
              <a:effectLst/>
              <a:latin typeface="+mn-lt"/>
              <a:ea typeface="+mn-ea"/>
              <a:cs typeface="+mn-cs"/>
            </a:rPr>
            <a:t>Adecuación de Rotonda en Pescadería </a:t>
          </a:r>
          <a:endParaRPr lang="es-ES">
            <a:effectLst/>
          </a:endParaRPr>
        </a:p>
        <a:p>
          <a:r>
            <a:rPr lang="es-ES" sz="1100">
              <a:solidFill>
                <a:schemeClr val="dk1"/>
              </a:solidFill>
              <a:effectLst/>
              <a:latin typeface="+mn-lt"/>
              <a:ea typeface="+mn-ea"/>
              <a:cs typeface="+mn-cs"/>
            </a:rPr>
            <a:t>La intersección entre la zona portuaria y la trama urbana de las calles Avda. de Méjico, Avda. Francisco Montenegro, C/ Presidente Adolfo Suárez y C/Tomás Domínguez se realizaba mediante un nudo semafórico que representaba un acceso importante al centro de la ciudad y, en horas punta, registraba importantes intensidades de tráfico.</a:t>
          </a:r>
          <a:endParaRPr lang="es-ES">
            <a:effectLst/>
          </a:endParaRPr>
        </a:p>
        <a:p>
          <a:r>
            <a:rPr lang="es-ES" sz="1100">
              <a:solidFill>
                <a:schemeClr val="dk1"/>
              </a:solidFill>
              <a:effectLst/>
              <a:latin typeface="+mn-lt"/>
              <a:ea typeface="+mn-ea"/>
              <a:cs typeface="+mn-cs"/>
            </a:rPr>
            <a:t>Se ha construido una glorieta encajada en el espacio existente para mejorar el funcionamiento y la seguridad de dicha intersección. La glorieta tiene planta circular de 39 m de diámetro y dos carriles de circulación.</a:t>
          </a:r>
          <a:endParaRPr lang="es-ES">
            <a:effectLst/>
          </a:endParaRPr>
        </a:p>
        <a:p>
          <a:r>
            <a:rPr lang="es-ES" sz="1100">
              <a:solidFill>
                <a:schemeClr val="dk1"/>
              </a:solidFill>
              <a:effectLst/>
              <a:latin typeface="+mn-lt"/>
              <a:ea typeface="+mn-ea"/>
              <a:cs typeface="+mn-cs"/>
            </a:rPr>
            <a:t>Además se ha realizado el acondicionamiento de los diferentes accesos, la iluminación, pasos de peatones y zona verde ajardinada en la isleta central.</a:t>
          </a:r>
          <a:endParaRPr lang="es-ES">
            <a:effectLst/>
          </a:endParaRPr>
        </a:p>
        <a:p>
          <a:r>
            <a:rPr lang="es-ES" sz="1100">
              <a:solidFill>
                <a:schemeClr val="dk1"/>
              </a:solidFill>
              <a:effectLst/>
              <a:latin typeface="+mn-lt"/>
              <a:ea typeface="+mn-ea"/>
              <a:cs typeface="+mn-cs"/>
            </a:rPr>
            <a:t> </a:t>
          </a:r>
          <a:endParaRPr lang="es-ES">
            <a:effectLst/>
          </a:endParaRPr>
        </a:p>
        <a:p>
          <a:r>
            <a:rPr lang="es-ES" sz="1100" u="sng">
              <a:solidFill>
                <a:schemeClr val="dk1"/>
              </a:solidFill>
              <a:effectLst/>
              <a:latin typeface="+mn-lt"/>
              <a:ea typeface="+mn-ea"/>
              <a:cs typeface="+mn-cs"/>
            </a:rPr>
            <a:t>Adecuación de pluviales en Pescadería</a:t>
          </a:r>
          <a:endParaRPr lang="es-ES">
            <a:effectLst/>
          </a:endParaRPr>
        </a:p>
        <a:p>
          <a:r>
            <a:rPr lang="es-ES" sz="1100">
              <a:solidFill>
                <a:schemeClr val="dk1"/>
              </a:solidFill>
              <a:effectLst/>
              <a:latin typeface="+mn-lt"/>
              <a:ea typeface="+mn-ea"/>
              <a:cs typeface="+mn-cs"/>
            </a:rPr>
            <a:t>Se ha realizado la adecuación de la red de pluviales existente en la zona de Pescadería, lo cual permite a su vez concluir el cierre del Paseo de la Ría en el entorno del cargadero del Muelle de Riotinto.</a:t>
          </a:r>
          <a:endParaRPr lang="es-ES">
            <a:effectLst/>
          </a:endParaRPr>
        </a:p>
        <a:p>
          <a:r>
            <a:rPr lang="es-ES" sz="1100">
              <a:solidFill>
                <a:schemeClr val="dk1"/>
              </a:solidFill>
              <a:effectLst/>
              <a:latin typeface="+mn-lt"/>
              <a:ea typeface="+mn-ea"/>
              <a:cs typeface="+mn-cs"/>
            </a:rPr>
            <a:t>Se ha ejecutado nueva conducción de PRFV DN 1800 mm que sustituye a las conducciones existentes de HA 1000 y 1600 mm. de alivio de caudal en periodos de precipitaciones intensas desde la estación de bombeo n.º 5 situada en la acera este de la Avenida Francisco Montenegro hasta la ría del Odiel. Además, se han ejecutado las arquetas de conexión a ambos lados de la Avenida Francisco Montenegro.</a:t>
          </a:r>
          <a:endParaRPr lang="es-ES">
            <a:effectLst/>
          </a:endParaRPr>
        </a:p>
        <a:p>
          <a:r>
            <a:rPr lang="es-ES" sz="1100">
              <a:solidFill>
                <a:schemeClr val="dk1"/>
              </a:solidFill>
              <a:effectLst/>
              <a:latin typeface="+mn-lt"/>
              <a:ea typeface="+mn-ea"/>
              <a:cs typeface="+mn-cs"/>
            </a:rPr>
            <a:t> </a:t>
          </a:r>
          <a:endParaRPr lang="es-ES">
            <a:effectLst/>
          </a:endParaRPr>
        </a:p>
        <a:p>
          <a:r>
            <a:rPr lang="es-ES" sz="1100" u="sng">
              <a:solidFill>
                <a:schemeClr val="dk1"/>
              </a:solidFill>
              <a:effectLst/>
              <a:latin typeface="+mn-lt"/>
              <a:ea typeface="+mn-ea"/>
              <a:cs typeface="+mn-cs"/>
            </a:rPr>
            <a:t>Ordenación del Entorno del Cargadero de Riotinto</a:t>
          </a:r>
          <a:endParaRPr lang="es-ES">
            <a:effectLst/>
          </a:endParaRPr>
        </a:p>
        <a:p>
          <a:r>
            <a:rPr lang="es-ES" sz="1100">
              <a:solidFill>
                <a:schemeClr val="dk1"/>
              </a:solidFill>
              <a:effectLst/>
              <a:latin typeface="+mn-lt"/>
              <a:ea typeface="+mn-ea"/>
              <a:cs typeface="+mn-cs"/>
            </a:rPr>
            <a:t>En estas obras se han urbanizado 4.300 m</a:t>
          </a:r>
          <a:r>
            <a:rPr lang="es-ES" sz="1100" baseline="30000">
              <a:solidFill>
                <a:schemeClr val="dk1"/>
              </a:solidFill>
              <a:effectLst/>
              <a:latin typeface="+mn-lt"/>
              <a:ea typeface="+mn-ea"/>
              <a:cs typeface="+mn-cs"/>
            </a:rPr>
            <a:t>2</a:t>
          </a:r>
          <a:r>
            <a:rPr lang="es-ES" sz="1100">
              <a:solidFill>
                <a:schemeClr val="dk1"/>
              </a:solidFill>
              <a:effectLst/>
              <a:latin typeface="+mn-lt"/>
              <a:ea typeface="+mn-ea"/>
              <a:cs typeface="+mn-cs"/>
            </a:rPr>
            <a:t> para terminar el paseo en el entorno del cargadero de Riotinto, respetando el diseño del Pase de la Ría y adaptando la cimentación de la estructura de borde a los requerimientos de la estructura del BIC Cargadero de Riotinto.</a:t>
          </a:r>
          <a:endParaRPr lang="es-ES">
            <a:effectLst/>
          </a:endParaRPr>
        </a:p>
        <a:p>
          <a:r>
            <a:rPr lang="es-ES" sz="1100">
              <a:solidFill>
                <a:schemeClr val="dk1"/>
              </a:solidFill>
              <a:effectLst/>
              <a:latin typeface="+mn-lt"/>
              <a:ea typeface="+mn-ea"/>
              <a:cs typeface="+mn-cs"/>
            </a:rPr>
            <a:t> </a:t>
          </a:r>
          <a:endParaRPr lang="es-ES">
            <a:effectLst/>
          </a:endParaRPr>
        </a:p>
        <a:p>
          <a:r>
            <a:rPr lang="es-ES" sz="1100">
              <a:solidFill>
                <a:schemeClr val="dk1"/>
              </a:solidFill>
              <a:effectLst/>
              <a:latin typeface="+mn-lt"/>
              <a:ea typeface="+mn-ea"/>
              <a:cs typeface="+mn-cs"/>
            </a:rPr>
            <a:t>Otras actuaciones iniciadas en 2018 y no finalizadas en dicha anualidad son:</a:t>
          </a:r>
          <a:endParaRPr lang="es-ES">
            <a:effectLst/>
          </a:endParaRPr>
        </a:p>
        <a:p>
          <a:r>
            <a:rPr lang="es-ES" sz="1100">
              <a:solidFill>
                <a:schemeClr val="dk1"/>
              </a:solidFill>
              <a:effectLst/>
              <a:latin typeface="+mn-lt"/>
              <a:ea typeface="+mn-ea"/>
              <a:cs typeface="+mn-cs"/>
            </a:rPr>
            <a:t> </a:t>
          </a:r>
          <a:endParaRPr lang="es-ES">
            <a:effectLst/>
          </a:endParaRPr>
        </a:p>
        <a:p>
          <a:r>
            <a:rPr lang="es-ES" sz="1100">
              <a:solidFill>
                <a:schemeClr val="dk1"/>
              </a:solidFill>
              <a:effectLst/>
              <a:latin typeface="+mn-lt"/>
              <a:ea typeface="+mn-ea"/>
              <a:cs typeface="+mn-cs"/>
            </a:rPr>
            <a:t>Nuevas naves de exportadores de pescado y marisco.</a:t>
          </a:r>
          <a:endParaRPr lang="es-ES">
            <a:effectLst/>
          </a:endParaRPr>
        </a:p>
        <a:p>
          <a:r>
            <a:rPr lang="es-ES" sz="1100">
              <a:solidFill>
                <a:schemeClr val="dk1"/>
              </a:solidFill>
              <a:effectLst/>
              <a:latin typeface="+mn-lt"/>
              <a:ea typeface="+mn-ea"/>
              <a:cs typeface="+mn-cs"/>
            </a:rPr>
            <a:t>Recogida de aguas en los muelles Ingeniero Juan Gonzalo y Ciudad de Palos.</a:t>
          </a:r>
          <a:endParaRPr lang="es-ES">
            <a:effectLst/>
          </a:endParaRPr>
        </a:p>
        <a:p>
          <a:r>
            <a:rPr lang="es-ES" sz="1100">
              <a:solidFill>
                <a:schemeClr val="dk1"/>
              </a:solidFill>
              <a:effectLst/>
              <a:latin typeface="+mn-lt"/>
              <a:ea typeface="+mn-ea"/>
              <a:cs typeface="+mn-cs"/>
            </a:rPr>
            <a:t>Acceso y reordenación viaria a la futura ZAL de la Punta del Sebo Fase 1.</a:t>
          </a:r>
          <a:endParaRPr lang="es-ES">
            <a:effectLst/>
          </a:endParaRPr>
        </a:p>
        <a:p>
          <a:r>
            <a:rPr lang="es-ES" sz="1100">
              <a:solidFill>
                <a:schemeClr val="dk1"/>
              </a:solidFill>
              <a:effectLst/>
              <a:latin typeface="+mn-lt"/>
              <a:ea typeface="+mn-ea"/>
              <a:cs typeface="+mn-cs"/>
            </a:rPr>
            <a:t>Reparación del dique Juan Carlos I tras los temporales de 2018.</a:t>
          </a:r>
          <a:endParaRPr lang="es-ES">
            <a:effectLst/>
          </a:endParaRPr>
        </a:p>
        <a:p>
          <a:r>
            <a:rPr lang="es-ES" sz="1100">
              <a:solidFill>
                <a:schemeClr val="dk1"/>
              </a:solidFill>
              <a:effectLst/>
              <a:latin typeface="+mn-lt"/>
              <a:ea typeface="+mn-ea"/>
              <a:cs typeface="+mn-cs"/>
            </a:rPr>
            <a:t> </a:t>
          </a:r>
          <a:endParaRPr lang="es-ES">
            <a:effectLst/>
          </a:endParaRPr>
        </a:p>
        <a:p>
          <a:r>
            <a:rPr lang="es-ES" sz="1100">
              <a:solidFill>
                <a:schemeClr val="dk1"/>
              </a:solidFill>
              <a:effectLst/>
              <a:latin typeface="+mn-lt"/>
              <a:ea typeface="+mn-ea"/>
              <a:cs typeface="+mn-cs"/>
            </a:rPr>
            <a:t>A continuación, se hace una breve descripción de las mismas:</a:t>
          </a:r>
          <a:endParaRPr lang="es-ES">
            <a:effectLst/>
          </a:endParaRPr>
        </a:p>
        <a:p>
          <a:r>
            <a:rPr lang="es-ES" sz="1100">
              <a:solidFill>
                <a:schemeClr val="dk1"/>
              </a:solidFill>
              <a:effectLst/>
              <a:latin typeface="+mn-lt"/>
              <a:ea typeface="+mn-ea"/>
              <a:cs typeface="+mn-cs"/>
            </a:rPr>
            <a:t> </a:t>
          </a:r>
          <a:endParaRPr lang="es-ES">
            <a:effectLst/>
          </a:endParaRPr>
        </a:p>
        <a:p>
          <a:r>
            <a:rPr lang="es-ES" sz="1100" u="sng">
              <a:solidFill>
                <a:schemeClr val="dk1"/>
              </a:solidFill>
              <a:effectLst/>
              <a:latin typeface="+mn-lt"/>
              <a:ea typeface="+mn-ea"/>
              <a:cs typeface="+mn-cs"/>
            </a:rPr>
            <a:t>Nuevas Naves de Exportadores de Pescado y Marisco</a:t>
          </a:r>
          <a:endParaRPr lang="es-ES">
            <a:effectLst/>
          </a:endParaRPr>
        </a:p>
        <a:p>
          <a:r>
            <a:rPr lang="es-ES" sz="1100">
              <a:solidFill>
                <a:schemeClr val="dk1"/>
              </a:solidFill>
              <a:effectLst/>
              <a:latin typeface="+mn-lt"/>
              <a:ea typeface="+mn-ea"/>
              <a:cs typeface="+mn-cs"/>
            </a:rPr>
            <a:t>El edificio objeto de las obras, se encuentra en la Avenida de Enlace n.º 44, esquina con la calle Alonso de Ojeda, desarrollándose en una parcela de 15,117 m</a:t>
          </a:r>
          <a:r>
            <a:rPr lang="es-ES" sz="1100" baseline="30000">
              <a:solidFill>
                <a:schemeClr val="dk1"/>
              </a:solidFill>
              <a:effectLst/>
              <a:latin typeface="+mn-lt"/>
              <a:ea typeface="+mn-ea"/>
              <a:cs typeface="+mn-cs"/>
            </a:rPr>
            <a:t>2</a:t>
          </a:r>
          <a:r>
            <a:rPr lang="es-ES" sz="1100">
              <a:solidFill>
                <a:schemeClr val="dk1"/>
              </a:solidFill>
              <a:effectLst/>
              <a:latin typeface="+mn-lt"/>
              <a:ea typeface="+mn-ea"/>
              <a:cs typeface="+mn-cs"/>
            </a:rPr>
            <a:t>. Este edificio forma parte de la remodelación de un espacio de 65,000 m</a:t>
          </a:r>
          <a:r>
            <a:rPr lang="es-ES" sz="1100" baseline="30000">
              <a:solidFill>
                <a:schemeClr val="dk1"/>
              </a:solidFill>
              <a:effectLst/>
              <a:latin typeface="+mn-lt"/>
              <a:ea typeface="+mn-ea"/>
              <a:cs typeface="+mn-cs"/>
            </a:rPr>
            <a:t>2 </a:t>
          </a:r>
          <a:r>
            <a:rPr lang="es-ES" sz="1100" baseline="0">
              <a:solidFill>
                <a:schemeClr val="dk1"/>
              </a:solidFill>
              <a:effectLst/>
              <a:latin typeface="+mn-lt"/>
              <a:ea typeface="+mn-ea"/>
              <a:cs typeface="+mn-cs"/>
            </a:rPr>
            <a:t>e</a:t>
          </a:r>
          <a:r>
            <a:rPr lang="es-ES" sz="1100">
              <a:solidFill>
                <a:schemeClr val="dk1"/>
              </a:solidFill>
              <a:effectLst/>
              <a:latin typeface="+mn-lt"/>
              <a:ea typeface="+mn-ea"/>
              <a:cs typeface="+mn-cs"/>
            </a:rPr>
            <a:t>n la zona norte del Muelle de Levante, contribuyendo por un lado a la readaptación de antiguas infraestructuras pesqueras del Muelle, para redimensionarlas a la actividad económica actual, y a su vez, contribuye a la apertura de área portuaria a los ciudadanos.</a:t>
          </a:r>
          <a:endParaRPr lang="es-ES">
            <a:effectLst/>
          </a:endParaRPr>
        </a:p>
        <a:p>
          <a:r>
            <a:rPr lang="es-ES" sz="1100">
              <a:solidFill>
                <a:schemeClr val="dk1"/>
              </a:solidFill>
              <a:effectLst/>
              <a:latin typeface="+mn-lt"/>
              <a:ea typeface="+mn-ea"/>
              <a:cs typeface="+mn-cs"/>
            </a:rPr>
            <a:t> </a:t>
          </a:r>
          <a:endParaRPr lang="es-ES">
            <a:effectLst/>
          </a:endParaRPr>
        </a:p>
        <a:p>
          <a:r>
            <a:rPr lang="es-ES" sz="1100">
              <a:solidFill>
                <a:schemeClr val="dk1"/>
              </a:solidFill>
              <a:effectLst/>
              <a:latin typeface="+mn-lt"/>
              <a:ea typeface="+mn-ea"/>
              <a:cs typeface="+mn-cs"/>
            </a:rPr>
            <a:t>El edificio alberga 41 módulos para exportadores, tres locales vacíos y espacios para los agentes que operen en la zona, al igual que zonas destinadas a los ciudadanos, como una conexión con el carril bici metropolitano. Engloba a rasgos generales, una planta baja de 6,485.96 m</a:t>
          </a:r>
          <a:r>
            <a:rPr lang="es-ES" sz="1100" baseline="30000">
              <a:solidFill>
                <a:schemeClr val="dk1"/>
              </a:solidFill>
              <a:effectLst/>
              <a:latin typeface="+mn-lt"/>
              <a:ea typeface="+mn-ea"/>
              <a:cs typeface="+mn-cs"/>
            </a:rPr>
            <a:t>2</a:t>
          </a:r>
          <a:r>
            <a:rPr lang="es-ES" sz="1100" baseline="0">
              <a:solidFill>
                <a:schemeClr val="dk1"/>
              </a:solidFill>
              <a:effectLst/>
              <a:latin typeface="+mn-lt"/>
              <a:ea typeface="+mn-ea"/>
              <a:cs typeface="+mn-cs"/>
            </a:rPr>
            <a:t> </a:t>
          </a:r>
          <a:r>
            <a:rPr lang="es-ES" sz="1100">
              <a:solidFill>
                <a:schemeClr val="dk1"/>
              </a:solidFill>
              <a:effectLst/>
              <a:latin typeface="+mn-lt"/>
              <a:ea typeface="+mn-ea"/>
              <a:cs typeface="+mn-cs"/>
            </a:rPr>
            <a:t>ligada a la logística, una primera planta de 3,208.18 m</a:t>
          </a:r>
          <a:r>
            <a:rPr lang="es-ES" sz="1100" baseline="30000">
              <a:solidFill>
                <a:schemeClr val="dk1"/>
              </a:solidFill>
              <a:effectLst/>
              <a:latin typeface="+mn-lt"/>
              <a:ea typeface="+mn-ea"/>
              <a:cs typeface="+mn-cs"/>
            </a:rPr>
            <a:t>2</a:t>
          </a:r>
          <a:r>
            <a:rPr lang="es-ES" sz="1100">
              <a:solidFill>
                <a:schemeClr val="dk1"/>
              </a:solidFill>
              <a:effectLst/>
              <a:latin typeface="+mn-lt"/>
              <a:ea typeface="+mn-ea"/>
              <a:cs typeface="+mn-cs"/>
            </a:rPr>
            <a:t>, una segunda planta de 183.62 m</a:t>
          </a:r>
          <a:r>
            <a:rPr lang="es-ES" sz="1100" baseline="30000">
              <a:solidFill>
                <a:schemeClr val="dk1"/>
              </a:solidFill>
              <a:effectLst/>
              <a:latin typeface="+mn-lt"/>
              <a:ea typeface="+mn-ea"/>
              <a:cs typeface="+mn-cs"/>
            </a:rPr>
            <a:t>2 </a:t>
          </a:r>
          <a:r>
            <a:rPr lang="es-ES" sz="1100">
              <a:solidFill>
                <a:schemeClr val="dk1"/>
              </a:solidFill>
              <a:effectLst/>
              <a:latin typeface="+mn-lt"/>
              <a:ea typeface="+mn-ea"/>
              <a:cs typeface="+mn-cs"/>
            </a:rPr>
            <a:t>y una planta tercera de superficie construida 98.90 m</a:t>
          </a:r>
          <a:r>
            <a:rPr lang="es-ES" sz="1100" baseline="30000">
              <a:solidFill>
                <a:schemeClr val="dk1"/>
              </a:solidFill>
              <a:effectLst/>
              <a:latin typeface="+mn-lt"/>
              <a:ea typeface="+mn-ea"/>
              <a:cs typeface="+mn-cs"/>
            </a:rPr>
            <a:t>2</a:t>
          </a:r>
          <a:r>
            <a:rPr lang="es-ES" sz="1100">
              <a:solidFill>
                <a:schemeClr val="dk1"/>
              </a:solidFill>
              <a:effectLst/>
              <a:latin typeface="+mn-lt"/>
              <a:ea typeface="+mn-ea"/>
              <a:cs typeface="+mn-cs"/>
            </a:rPr>
            <a:t>, en la que se encontrará una terraza disponible para usuarios.</a:t>
          </a:r>
          <a:endParaRPr lang="es-ES">
            <a:effectLst/>
          </a:endParaRPr>
        </a:p>
        <a:p>
          <a:r>
            <a:rPr lang="es-ES" sz="1100">
              <a:solidFill>
                <a:schemeClr val="dk1"/>
              </a:solidFill>
              <a:effectLst/>
              <a:latin typeface="+mn-lt"/>
              <a:ea typeface="+mn-ea"/>
              <a:cs typeface="+mn-cs"/>
            </a:rPr>
            <a:t> </a:t>
          </a:r>
          <a:endParaRPr lang="es-ES">
            <a:effectLst/>
          </a:endParaRPr>
        </a:p>
        <a:p>
          <a:r>
            <a:rPr lang="es-ES" sz="1100" u="sng">
              <a:solidFill>
                <a:schemeClr val="dk1"/>
              </a:solidFill>
              <a:effectLst/>
              <a:latin typeface="+mn-lt"/>
              <a:ea typeface="+mn-ea"/>
              <a:cs typeface="+mn-cs"/>
            </a:rPr>
            <a:t>Recogida de aguas en los muelles Ingeniero Juan Gonzalo y Ciudad de Palos</a:t>
          </a:r>
          <a:endParaRPr lang="es-ES">
            <a:effectLst/>
          </a:endParaRPr>
        </a:p>
        <a:p>
          <a:r>
            <a:rPr lang="es-ES" sz="1100">
              <a:solidFill>
                <a:schemeClr val="dk1"/>
              </a:solidFill>
              <a:effectLst/>
              <a:latin typeface="+mn-lt"/>
              <a:ea typeface="+mn-ea"/>
              <a:cs typeface="+mn-cs"/>
            </a:rPr>
            <a:t>La obra consiste ejecutar una nueva red de saneamiento de pluviales en los muelles que evite los vertidos directos de las aguas pluviales a la ría.</a:t>
          </a:r>
          <a:endParaRPr lang="es-ES">
            <a:effectLst/>
          </a:endParaRPr>
        </a:p>
        <a:p>
          <a:r>
            <a:rPr lang="es-ES" sz="1100">
              <a:solidFill>
                <a:schemeClr val="dk1"/>
              </a:solidFill>
              <a:effectLst/>
              <a:latin typeface="+mn-lt"/>
              <a:ea typeface="+mn-ea"/>
              <a:cs typeface="+mn-cs"/>
            </a:rPr>
            <a:t>Se están ejecutando nuevos colectores con arquetas de decantación, nuevos pavimentos para adaptarlos a las nuevas pendientes necesarias, y un amplio tanque de tormentas para regularizar las aguas. </a:t>
          </a:r>
          <a:endParaRPr lang="es-ES">
            <a:effectLst/>
          </a:endParaRPr>
        </a:p>
        <a:p>
          <a:r>
            <a:rPr lang="es-ES" sz="1100">
              <a:solidFill>
                <a:schemeClr val="dk1"/>
              </a:solidFill>
              <a:effectLst/>
              <a:latin typeface="+mn-lt"/>
              <a:ea typeface="+mn-ea"/>
              <a:cs typeface="+mn-cs"/>
            </a:rPr>
            <a:t>A su vez se están llevando a cabo nuevas canalizaciones de abastecimiento, de agua bruta para la limpieza y baldeo de la superficie de operaciones del muelle, y se restituirán canalizaciones de electricidad y fibra óptica.</a:t>
          </a:r>
          <a:endParaRPr lang="es-ES">
            <a:effectLst/>
          </a:endParaRPr>
        </a:p>
        <a:p>
          <a:r>
            <a:rPr lang="es-ES" sz="1100">
              <a:solidFill>
                <a:schemeClr val="dk1"/>
              </a:solidFill>
              <a:effectLst/>
              <a:latin typeface="+mn-lt"/>
              <a:ea typeface="+mn-ea"/>
              <a:cs typeface="+mn-cs"/>
            </a:rPr>
            <a:t> </a:t>
          </a:r>
          <a:endParaRPr lang="es-ES">
            <a:effectLst/>
          </a:endParaRPr>
        </a:p>
        <a:p>
          <a:r>
            <a:rPr lang="es-ES" sz="1100" u="sng">
              <a:solidFill>
                <a:schemeClr val="dk1"/>
              </a:solidFill>
              <a:effectLst/>
              <a:latin typeface="+mn-lt"/>
              <a:ea typeface="+mn-ea"/>
              <a:cs typeface="+mn-cs"/>
            </a:rPr>
            <a:t>Acceso y Reordenación viaria a la futura ZAL de la Punta del Sebo Fase 1</a:t>
          </a:r>
          <a:endParaRPr lang="es-ES">
            <a:effectLst/>
          </a:endParaRPr>
        </a:p>
        <a:p>
          <a:r>
            <a:rPr lang="es-ES" sz="1100">
              <a:solidFill>
                <a:schemeClr val="dk1"/>
              </a:solidFill>
              <a:effectLst/>
              <a:latin typeface="+mn-lt"/>
              <a:ea typeface="+mn-ea"/>
              <a:cs typeface="+mn-cs"/>
            </a:rPr>
            <a:t>Se proyecta la primera fase correspondiente a la remodelación en la zona industrial de la Punta del Sebo. Se acometen los primeros 600 metros iniciales, distribuidas en dos fases para la construcción de una nueva avenida paralela a la H-30, desde la calle Sabina Negral hasta la conexión con la continuación de la calle Calderón de la Barca, también incluida.</a:t>
          </a:r>
          <a:endParaRPr lang="es-ES">
            <a:effectLst/>
          </a:endParaRPr>
        </a:p>
        <a:p>
          <a:r>
            <a:rPr lang="es-ES" sz="1100">
              <a:solidFill>
                <a:schemeClr val="dk1"/>
              </a:solidFill>
              <a:effectLst/>
              <a:latin typeface="+mn-lt"/>
              <a:ea typeface="+mn-ea"/>
              <a:cs typeface="+mn-cs"/>
            </a:rPr>
            <a:t>Las obras consisten en la ejecución de una avenida con doble calzada y doble carril cada una, separada con mediana de 1 m de ancho. En ambos bordes se disponen aparcamientos de 2,50 m de ancho y acerado de 2 m de ancho. Igualmente, se acometerán las instalaciones de alumbrado, baja y media tensión, saneamiento, abastecimiento, telecomunicaciones, semaforización y riego.</a:t>
          </a:r>
          <a:endParaRPr lang="es-ES">
            <a:effectLst/>
          </a:endParaRPr>
        </a:p>
        <a:p>
          <a:r>
            <a:rPr lang="es-ES" sz="1100">
              <a:solidFill>
                <a:schemeClr val="dk1"/>
              </a:solidFill>
              <a:effectLst/>
              <a:latin typeface="+mn-lt"/>
              <a:ea typeface="+mn-ea"/>
              <a:cs typeface="+mn-cs"/>
            </a:rPr>
            <a:t> </a:t>
          </a:r>
          <a:endParaRPr lang="es-ES">
            <a:effectLst/>
          </a:endParaRPr>
        </a:p>
        <a:p>
          <a:r>
            <a:rPr lang="es-ES" sz="1100" u="sng">
              <a:solidFill>
                <a:schemeClr val="dk1"/>
              </a:solidFill>
              <a:effectLst/>
              <a:latin typeface="+mn-lt"/>
              <a:ea typeface="+mn-ea"/>
              <a:cs typeface="+mn-cs"/>
            </a:rPr>
            <a:t>Rehabilitación del dique Juan Carlos I tras los temporales de 2018</a:t>
          </a:r>
          <a:endParaRPr lang="es-ES">
            <a:effectLst/>
          </a:endParaRPr>
        </a:p>
        <a:p>
          <a:r>
            <a:rPr lang="es-ES" sz="1100">
              <a:solidFill>
                <a:schemeClr val="dk1"/>
              </a:solidFill>
              <a:effectLst/>
              <a:latin typeface="+mn-lt"/>
              <a:ea typeface="+mn-ea"/>
              <a:cs typeface="+mn-cs"/>
            </a:rPr>
            <a:t>A consecuencia del temporal Emma, acontecido a final de febrero y principios de marzo de 2018, se hace patente la necesidad de reparar el dique Juan Carlos I, junto con los daños producidos en los recintos de vertido número 2, 3 y 4, ubicados en el trasdós del dique.</a:t>
          </a:r>
          <a:endParaRPr lang="es-ES">
            <a:effectLst/>
          </a:endParaRPr>
        </a:p>
        <a:p>
          <a:r>
            <a:rPr lang="es-ES" sz="1100">
              <a:solidFill>
                <a:schemeClr val="dk1"/>
              </a:solidFill>
              <a:effectLst/>
              <a:latin typeface="+mn-lt"/>
              <a:ea typeface="+mn-ea"/>
              <a:cs typeface="+mn-cs"/>
            </a:rPr>
            <a:t>Es por ello, que se palian los daños sufridos con el montaje de bloques similares a los existentes de dimensión cúbica y volumen 4,62 metros cúbicos en las zonas de pérdida de bloques y la colocación de escollera de entre 4.000 y 6.000 Kg, junto con otras actuaciones como  montaje de cerramiento cinegético, puertas de acceso y zona de instalaciones, y la recolocación de capa de zahorra artificial en la coronación del recinto 4.</a:t>
          </a:r>
          <a:endParaRPr lang="es-ES">
            <a:effectLst/>
          </a:endParaRPr>
        </a:p>
        <a:p>
          <a:r>
            <a:rPr lang="es-ES" sz="1100">
              <a:solidFill>
                <a:schemeClr val="dk1"/>
              </a:solidFill>
              <a:effectLst/>
              <a:latin typeface="+mn-lt"/>
              <a:ea typeface="+mn-ea"/>
              <a:cs typeface="+mn-cs"/>
            </a:rPr>
            <a:t> </a:t>
          </a:r>
          <a:endParaRPr lang="es-ES">
            <a:effectLst/>
          </a:endParaRPr>
        </a:p>
        <a:p>
          <a:r>
            <a:rPr lang="es-ES" sz="1100">
              <a:solidFill>
                <a:schemeClr val="dk1"/>
              </a:solidFill>
              <a:effectLst/>
              <a:latin typeface="+mn-lt"/>
              <a:ea typeface="+mn-ea"/>
              <a:cs typeface="+mn-cs"/>
            </a:rPr>
            <a:t>Respecto a los proyectos redactados durante el año 2018, además de los necesarios para llevar a cabo algunas de las inversiones descritas anteriormente, se han iniciado los que a continuación se relacionan:</a:t>
          </a:r>
          <a:endParaRPr lang="es-ES">
            <a:effectLst/>
          </a:endParaRPr>
        </a:p>
        <a:p>
          <a:r>
            <a:rPr lang="es-ES" sz="1100">
              <a:solidFill>
                <a:schemeClr val="dk1"/>
              </a:solidFill>
              <a:effectLst/>
              <a:latin typeface="+mn-lt"/>
              <a:ea typeface="+mn-ea"/>
              <a:cs typeface="+mn-cs"/>
            </a:rPr>
            <a:t> </a:t>
          </a:r>
          <a:endParaRPr lang="es-ES">
            <a:effectLst/>
          </a:endParaRPr>
        </a:p>
        <a:p>
          <a:r>
            <a:rPr lang="es-ES" sz="1100">
              <a:solidFill>
                <a:schemeClr val="dk1"/>
              </a:solidFill>
              <a:effectLst/>
              <a:latin typeface="+mn-lt"/>
              <a:ea typeface="+mn-ea"/>
              <a:cs typeface="+mn-cs"/>
            </a:rPr>
            <a:t>Ampliación norte del muelle sur </a:t>
          </a:r>
          <a:endParaRPr lang="es-ES">
            <a:effectLst/>
          </a:endParaRPr>
        </a:p>
        <a:p>
          <a:r>
            <a:rPr lang="es-ES" sz="1100">
              <a:solidFill>
                <a:schemeClr val="dk1"/>
              </a:solidFill>
              <a:effectLst/>
              <a:latin typeface="+mn-lt"/>
              <a:ea typeface="+mn-ea"/>
              <a:cs typeface="+mn-cs"/>
            </a:rPr>
            <a:t>Acondicionamiento Avenida Francisco Montenegro</a:t>
          </a:r>
          <a:endParaRPr lang="es-ES">
            <a:effectLst/>
          </a:endParaRPr>
        </a:p>
        <a:p>
          <a:r>
            <a:rPr lang="es-ES" sz="1100">
              <a:solidFill>
                <a:schemeClr val="dk1"/>
              </a:solidFill>
              <a:effectLst/>
              <a:latin typeface="+mn-lt"/>
              <a:ea typeface="+mn-ea"/>
              <a:cs typeface="+mn-cs"/>
            </a:rPr>
            <a:t>Instalación de sistema de seguridad perimetral. 2ª fase</a:t>
          </a:r>
          <a:endParaRPr lang="es-ES">
            <a:effectLst/>
          </a:endParaRPr>
        </a:p>
        <a:p>
          <a:r>
            <a:rPr lang="es-ES" sz="1100">
              <a:solidFill>
                <a:schemeClr val="dk1"/>
              </a:solidFill>
              <a:effectLst/>
              <a:latin typeface="+mn-lt"/>
              <a:ea typeface="+mn-ea"/>
              <a:cs typeface="+mn-cs"/>
            </a:rPr>
            <a:t>Adecuación y desdoble de la carretera de acceso al muelle sur </a:t>
          </a:r>
          <a:endParaRPr lang="es-ES">
            <a:effectLst/>
          </a:endParaRPr>
        </a:p>
        <a:p>
          <a:r>
            <a:rPr lang="es-ES" sz="1100">
              <a:solidFill>
                <a:schemeClr val="dk1"/>
              </a:solidFill>
              <a:effectLst/>
              <a:latin typeface="+mn-lt"/>
              <a:ea typeface="+mn-ea"/>
              <a:cs typeface="+mn-cs"/>
            </a:rPr>
            <a:t>Habilitación de explanada para el tráfico intermodal de mercancía Ro-Ro en el Muelle Sur</a:t>
          </a:r>
          <a:endParaRPr lang="es-ES">
            <a:effectLst/>
          </a:endParaRPr>
        </a:p>
        <a:p>
          <a:r>
            <a:rPr lang="es-ES" sz="1100">
              <a:solidFill>
                <a:schemeClr val="dk1"/>
              </a:solidFill>
              <a:effectLst/>
              <a:latin typeface="+mn-lt"/>
              <a:ea typeface="+mn-ea"/>
              <a:cs typeface="+mn-cs"/>
            </a:rPr>
            <a:t>Reordenación de accesos en el muelle sur</a:t>
          </a:r>
          <a:endParaRPr lang="es-ES">
            <a:effectLst/>
          </a:endParaRPr>
        </a:p>
        <a:p>
          <a:r>
            <a:rPr lang="es-ES" sz="1100">
              <a:solidFill>
                <a:schemeClr val="dk1"/>
              </a:solidFill>
              <a:effectLst/>
              <a:latin typeface="+mn-lt"/>
              <a:ea typeface="+mn-ea"/>
              <a:cs typeface="+mn-cs"/>
            </a:rPr>
            <a:t>Edificio multifuncional en el muelle sur y zonas aledañas</a:t>
          </a:r>
          <a:endParaRPr lang="es-ES">
            <a:effectLst/>
          </a:endParaRPr>
        </a:p>
        <a:p>
          <a:r>
            <a:rPr lang="es-ES" sz="1100">
              <a:solidFill>
                <a:schemeClr val="dk1"/>
              </a:solidFill>
              <a:effectLst/>
              <a:latin typeface="+mn-lt"/>
              <a:ea typeface="+mn-ea"/>
              <a:cs typeface="+mn-cs"/>
            </a:rPr>
            <a:t>Demolición de las antiguas instalaciones C-19 en Avda. Norte nº 12 de la Autoridad Portuaria de Huelva</a:t>
          </a:r>
          <a:endParaRPr lang="es-ES">
            <a:effectLst/>
          </a:endParaRPr>
        </a:p>
        <a:p>
          <a:r>
            <a:rPr lang="es-ES" sz="1100">
              <a:solidFill>
                <a:schemeClr val="dk1"/>
              </a:solidFill>
              <a:effectLst/>
              <a:latin typeface="+mn-lt"/>
              <a:ea typeface="+mn-ea"/>
              <a:cs typeface="+mn-cs"/>
            </a:rPr>
            <a:t>Cerramiento perimetral de parcela de concesión C-1225 del Polígono industrial de la Punta del Sebo</a:t>
          </a:r>
          <a:endParaRPr lang="es-ES">
            <a:effectLst/>
          </a:endParaRPr>
        </a:p>
        <a:p>
          <a:r>
            <a:rPr lang="es-ES" sz="1100">
              <a:solidFill>
                <a:schemeClr val="dk1"/>
              </a:solidFill>
              <a:effectLst/>
              <a:latin typeface="+mn-lt"/>
              <a:ea typeface="+mn-ea"/>
              <a:cs typeface="+mn-cs"/>
            </a:rPr>
            <a:t>Acceso Único al Puerto exterior</a:t>
          </a:r>
          <a:endParaRPr lang="es-ES">
            <a:effectLst/>
          </a:endParaRPr>
        </a:p>
        <a:p>
          <a:r>
            <a:rPr lang="es-ES" sz="1100">
              <a:solidFill>
                <a:schemeClr val="dk1"/>
              </a:solidFill>
              <a:effectLst/>
              <a:latin typeface="+mn-lt"/>
              <a:ea typeface="+mn-ea"/>
              <a:cs typeface="+mn-cs"/>
            </a:rPr>
            <a:t>Acceso y ordenación viaria a la futura ZAL de la Punta del Sebo – 2ª Fase</a:t>
          </a:r>
          <a:endParaRPr lang="es-ES">
            <a:effectLst/>
          </a:endParaRPr>
        </a:p>
        <a:p>
          <a:r>
            <a:rPr lang="es-ES" sz="1100">
              <a:solidFill>
                <a:schemeClr val="dk1"/>
              </a:solidFill>
              <a:effectLst/>
              <a:latin typeface="+mn-lt"/>
              <a:ea typeface="+mn-ea"/>
              <a:cs typeface="+mn-cs"/>
            </a:rPr>
            <a:t>Rotonda de enlace entre H-30 y Polígono Punta del Sebo</a:t>
          </a:r>
          <a:endParaRPr lang="es-ES">
            <a:effectLst/>
          </a:endParaRPr>
        </a:p>
        <a:p>
          <a:endParaRPr lang="es-ES" sz="1100">
            <a:solidFill>
              <a:schemeClr val="dk1"/>
            </a:solidFill>
            <a:effectLst/>
            <a:latin typeface="+mn-lt"/>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2</xdr:row>
      <xdr:rowOff>66676</xdr:rowOff>
    </xdr:from>
    <xdr:to>
      <xdr:col>7</xdr:col>
      <xdr:colOff>9525</xdr:colOff>
      <xdr:row>48</xdr:row>
      <xdr:rowOff>0</xdr:rowOff>
    </xdr:to>
    <xdr:sp macro="" textlink="">
      <xdr:nvSpPr>
        <xdr:cNvPr id="6" name="CuadroTexto 5">
          <a:extLst>
            <a:ext uri="{FF2B5EF4-FFF2-40B4-BE49-F238E27FC236}">
              <a16:creationId xmlns:a16="http://schemas.microsoft.com/office/drawing/2014/main" id="{00000000-0008-0000-1800-000006000000}"/>
            </a:ext>
          </a:extLst>
        </xdr:cNvPr>
        <xdr:cNvSpPr txBox="1"/>
      </xdr:nvSpPr>
      <xdr:spPr>
        <a:xfrm>
          <a:off x="0" y="504826"/>
          <a:ext cx="8991600" cy="916304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1100">
              <a:solidFill>
                <a:schemeClr val="dk1"/>
              </a:solidFill>
              <a:effectLst/>
              <a:latin typeface="+mn-lt"/>
              <a:ea typeface="+mn-ea"/>
              <a:cs typeface="+mn-cs"/>
            </a:rPr>
            <a:t>Los principales itinerarios de conexión del Puerto de Huelva con su </a:t>
          </a:r>
          <a:r>
            <a:rPr lang="es-ES" sz="1100" i="1">
              <a:solidFill>
                <a:schemeClr val="dk1"/>
              </a:solidFill>
              <a:effectLst/>
              <a:latin typeface="+mn-lt"/>
              <a:ea typeface="+mn-ea"/>
              <a:cs typeface="+mn-cs"/>
            </a:rPr>
            <a:t>hinterland</a:t>
          </a:r>
          <a:r>
            <a:rPr lang="es-ES" sz="1100">
              <a:solidFill>
                <a:schemeClr val="dk1"/>
              </a:solidFill>
              <a:effectLst/>
              <a:latin typeface="+mn-lt"/>
              <a:ea typeface="+mn-ea"/>
              <a:cs typeface="+mn-cs"/>
            </a:rPr>
            <a:t> son los siguientes:</a:t>
          </a:r>
          <a:endParaRPr lang="es-ES">
            <a:effectLst/>
          </a:endParaRPr>
        </a:p>
        <a:p>
          <a:r>
            <a:rPr lang="es-ES" sz="1100">
              <a:solidFill>
                <a:schemeClr val="dk1"/>
              </a:solidFill>
              <a:effectLst/>
              <a:latin typeface="+mn-lt"/>
              <a:ea typeface="+mn-ea"/>
              <a:cs typeface="+mn-cs"/>
            </a:rPr>
            <a:t> </a:t>
          </a:r>
          <a:endParaRPr lang="es-ES">
            <a:effectLst/>
          </a:endParaRPr>
        </a:p>
        <a:p>
          <a:r>
            <a:rPr lang="es-ES" sz="1100">
              <a:solidFill>
                <a:schemeClr val="dk1"/>
              </a:solidFill>
              <a:effectLst/>
              <a:latin typeface="+mn-lt"/>
              <a:ea typeface="+mn-ea"/>
              <a:cs typeface="+mn-cs"/>
            </a:rPr>
            <a:t>• A-472 Sevilla-Huelva.</a:t>
          </a:r>
          <a:endParaRPr lang="es-ES">
            <a:effectLst/>
          </a:endParaRPr>
        </a:p>
        <a:p>
          <a:r>
            <a:rPr lang="es-ES" sz="1100">
              <a:solidFill>
                <a:schemeClr val="dk1"/>
              </a:solidFill>
              <a:effectLst/>
              <a:latin typeface="+mn-lt"/>
              <a:ea typeface="+mn-ea"/>
              <a:cs typeface="+mn-cs"/>
            </a:rPr>
            <a:t>• A-49 Sevilla-Huelva-Ayamonte (autopista).</a:t>
          </a:r>
          <a:endParaRPr lang="es-ES">
            <a:effectLst/>
          </a:endParaRPr>
        </a:p>
        <a:p>
          <a:r>
            <a:rPr lang="es-ES" sz="1100">
              <a:solidFill>
                <a:schemeClr val="dk1"/>
              </a:solidFill>
              <a:effectLst/>
              <a:latin typeface="+mn-lt"/>
              <a:ea typeface="+mn-ea"/>
              <a:cs typeface="+mn-cs"/>
            </a:rPr>
            <a:t>• A-492 Aljaraque –N-431.</a:t>
          </a:r>
          <a:endParaRPr lang="es-ES">
            <a:effectLst/>
          </a:endParaRPr>
        </a:p>
        <a:p>
          <a:r>
            <a:rPr lang="es-ES" sz="1100">
              <a:solidFill>
                <a:schemeClr val="dk1"/>
              </a:solidFill>
              <a:effectLst/>
              <a:latin typeface="+mn-lt"/>
              <a:ea typeface="+mn-ea"/>
              <a:cs typeface="+mn-cs"/>
            </a:rPr>
            <a:t>• N-431 Huelva-Portugal (por Ayamonte).</a:t>
          </a:r>
          <a:endParaRPr lang="es-ES">
            <a:effectLst/>
          </a:endParaRPr>
        </a:p>
        <a:p>
          <a:r>
            <a:rPr lang="es-ES" sz="1100">
              <a:solidFill>
                <a:schemeClr val="dk1"/>
              </a:solidFill>
              <a:effectLst/>
              <a:latin typeface="+mn-lt"/>
              <a:ea typeface="+mn-ea"/>
              <a:cs typeface="+mn-cs"/>
            </a:rPr>
            <a:t>• N-435 Badajoz-Huelva.</a:t>
          </a:r>
          <a:endParaRPr lang="es-ES">
            <a:effectLst/>
          </a:endParaRPr>
        </a:p>
        <a:p>
          <a:r>
            <a:rPr lang="es-ES" sz="1100">
              <a:solidFill>
                <a:schemeClr val="dk1"/>
              </a:solidFill>
              <a:effectLst/>
              <a:latin typeface="+mn-lt"/>
              <a:ea typeface="+mn-ea"/>
              <a:cs typeface="+mn-cs"/>
            </a:rPr>
            <a:t>• N-442 Huelva-Mazagón.</a:t>
          </a:r>
          <a:endParaRPr lang="es-ES">
            <a:effectLst/>
          </a:endParaRPr>
        </a:p>
        <a:p>
          <a:r>
            <a:rPr lang="es-ES" sz="1100">
              <a:solidFill>
                <a:schemeClr val="dk1"/>
              </a:solidFill>
              <a:effectLst/>
              <a:latin typeface="+mn-lt"/>
              <a:ea typeface="+mn-ea"/>
              <a:cs typeface="+mn-cs"/>
            </a:rPr>
            <a:t>• H-624 Desde el Puerto Exterior a San Juan del Puerto, circunvalando Palos de la Frontera y Moguer.</a:t>
          </a:r>
          <a:endParaRPr lang="es-ES">
            <a:effectLst/>
          </a:endParaRPr>
        </a:p>
        <a:p>
          <a:r>
            <a:rPr lang="es-ES" sz="1100">
              <a:solidFill>
                <a:schemeClr val="dk1"/>
              </a:solidFill>
              <a:effectLst/>
              <a:latin typeface="+mn-lt"/>
              <a:ea typeface="+mn-ea"/>
              <a:cs typeface="+mn-cs"/>
            </a:rPr>
            <a:t> </a:t>
          </a:r>
          <a:endParaRPr lang="es-ES">
            <a:effectLst/>
          </a:endParaRPr>
        </a:p>
        <a:p>
          <a:r>
            <a:rPr lang="es-ES" sz="1100">
              <a:solidFill>
                <a:schemeClr val="dk1"/>
              </a:solidFill>
              <a:effectLst/>
              <a:latin typeface="+mn-lt"/>
              <a:ea typeface="+mn-ea"/>
              <a:cs typeface="+mn-cs"/>
            </a:rPr>
            <a:t>	El Puerto de Huelva se desarrolla de forma lineal a lo largo de la ría del Odiel, en la que se disponen los muelles tradicionales a los que se accede a través de vías urbanas como las Avenidas Norte, Sur, Sanlúcar de Barrameda, Real Sociedad</a:t>
          </a:r>
          <a:r>
            <a:rPr lang="es-ES" sz="1100" baseline="0">
              <a:solidFill>
                <a:schemeClr val="dk1"/>
              </a:solidFill>
              <a:effectLst/>
              <a:latin typeface="+mn-lt"/>
              <a:ea typeface="+mn-ea"/>
              <a:cs typeface="+mn-cs"/>
            </a:rPr>
            <a:t> </a:t>
          </a:r>
          <a:r>
            <a:rPr lang="es-ES" sz="1100">
              <a:solidFill>
                <a:schemeClr val="dk1"/>
              </a:solidFill>
              <a:effectLst/>
              <a:latin typeface="+mn-lt"/>
              <a:ea typeface="+mn-ea"/>
              <a:cs typeface="+mn-cs"/>
            </a:rPr>
            <a:t>Colombina Onubense y Tomás Domínguez Ortiz, y la ría de Huelva que acoge el puerto exterior de carácter industrial.</a:t>
          </a:r>
          <a:endParaRPr lang="es-ES">
            <a:effectLst/>
          </a:endParaRPr>
        </a:p>
        <a:p>
          <a:r>
            <a:rPr lang="es-ES" sz="1100">
              <a:solidFill>
                <a:schemeClr val="dk1"/>
              </a:solidFill>
              <a:effectLst/>
              <a:latin typeface="+mn-lt"/>
              <a:ea typeface="+mn-ea"/>
              <a:cs typeface="+mn-cs"/>
            </a:rPr>
            <a:t> </a:t>
          </a:r>
          <a:endParaRPr lang="es-ES">
            <a:effectLst/>
          </a:endParaRPr>
        </a:p>
        <a:p>
          <a:r>
            <a:rPr lang="es-ES" sz="1100">
              <a:solidFill>
                <a:schemeClr val="dk1"/>
              </a:solidFill>
              <a:effectLst/>
              <a:latin typeface="+mn-lt"/>
              <a:ea typeface="+mn-ea"/>
              <a:cs typeface="+mn-cs"/>
            </a:rPr>
            <a:t>	La Avenida Francisco Montenegro y el puente sobre el río Tinto unen los muelles interiores con el puerto exterior de Huelva, de tal modo que ambas</a:t>
          </a:r>
          <a:r>
            <a:rPr lang="es-ES" sz="1100" baseline="0">
              <a:solidFill>
                <a:schemeClr val="dk1"/>
              </a:solidFill>
              <a:effectLst/>
              <a:latin typeface="+mn-lt"/>
              <a:ea typeface="+mn-ea"/>
              <a:cs typeface="+mn-cs"/>
            </a:rPr>
            <a:t> </a:t>
          </a:r>
          <a:r>
            <a:rPr lang="es-ES" sz="1100">
              <a:solidFill>
                <a:schemeClr val="dk1"/>
              </a:solidFill>
              <a:effectLst/>
              <a:latin typeface="+mn-lt"/>
              <a:ea typeface="+mn-ea"/>
              <a:cs typeface="+mn-cs"/>
            </a:rPr>
            <a:t>áreas comparten accesos comunes a pesar de sus diferencias funcionales y la distancia que las separa.</a:t>
          </a:r>
          <a:endParaRPr lang="es-ES">
            <a:effectLst/>
          </a:endParaRPr>
        </a:p>
        <a:p>
          <a:r>
            <a:rPr lang="es-ES" sz="1100">
              <a:solidFill>
                <a:schemeClr val="dk1"/>
              </a:solidFill>
              <a:effectLst/>
              <a:latin typeface="+mn-lt"/>
              <a:ea typeface="+mn-ea"/>
              <a:cs typeface="+mn-cs"/>
            </a:rPr>
            <a:t> </a:t>
          </a:r>
          <a:endParaRPr lang="es-ES">
            <a:effectLst/>
          </a:endParaRPr>
        </a:p>
        <a:p>
          <a:r>
            <a:rPr lang="es-ES" sz="1100">
              <a:solidFill>
                <a:schemeClr val="dk1"/>
              </a:solidFill>
              <a:effectLst/>
              <a:latin typeface="+mn-lt"/>
              <a:ea typeface="+mn-ea"/>
              <a:cs typeface="+mn-cs"/>
            </a:rPr>
            <a:t>	La conexión por carretera con el valle del Guadalquivir y el centro de la península se realiza mediante la A-49 hasta Sevilla, y a partir de ese punto mediante la Autovía de Andalucía N-IV. Esta vía permite por tanto la conexión con la red estatal</a:t>
          </a:r>
          <a:r>
            <a:rPr lang="es-ES" sz="1100" baseline="0">
              <a:solidFill>
                <a:schemeClr val="dk1"/>
              </a:solidFill>
              <a:effectLst/>
              <a:latin typeface="+mn-lt"/>
              <a:ea typeface="+mn-ea"/>
              <a:cs typeface="+mn-cs"/>
            </a:rPr>
            <a:t> </a:t>
          </a:r>
          <a:r>
            <a:rPr lang="es-ES" sz="1100">
              <a:solidFill>
                <a:schemeClr val="dk1"/>
              </a:solidFill>
              <a:effectLst/>
              <a:latin typeface="+mn-lt"/>
              <a:ea typeface="+mn-ea"/>
              <a:cs typeface="+mn-cs"/>
            </a:rPr>
            <a:t>de gran capacidad.</a:t>
          </a:r>
          <a:endParaRPr lang="es-ES">
            <a:effectLst/>
          </a:endParaRPr>
        </a:p>
        <a:p>
          <a:r>
            <a:rPr lang="es-ES" sz="1100">
              <a:solidFill>
                <a:schemeClr val="dk1"/>
              </a:solidFill>
              <a:effectLst/>
              <a:latin typeface="+mn-lt"/>
              <a:ea typeface="+mn-ea"/>
              <a:cs typeface="+mn-cs"/>
            </a:rPr>
            <a:t> </a:t>
          </a:r>
          <a:endParaRPr lang="es-ES">
            <a:effectLst/>
          </a:endParaRPr>
        </a:p>
        <a:p>
          <a:r>
            <a:rPr lang="es-ES" sz="1100">
              <a:solidFill>
                <a:schemeClr val="dk1"/>
              </a:solidFill>
              <a:effectLst/>
              <a:latin typeface="+mn-lt"/>
              <a:ea typeface="+mn-ea"/>
              <a:cs typeface="+mn-cs"/>
            </a:rPr>
            <a:t>	La relación con Portugal y la zona occidental de Huelva se establece mediante la N-431 y la A-492, que conectan con el tramo de la autovía A-49 entre</a:t>
          </a:r>
          <a:r>
            <a:rPr lang="es-ES" sz="1100" baseline="0">
              <a:solidFill>
                <a:schemeClr val="dk1"/>
              </a:solidFill>
              <a:effectLst/>
              <a:latin typeface="+mn-lt"/>
              <a:ea typeface="+mn-ea"/>
              <a:cs typeface="+mn-cs"/>
            </a:rPr>
            <a:t> </a:t>
          </a:r>
          <a:r>
            <a:rPr lang="es-ES" sz="1100">
              <a:solidFill>
                <a:schemeClr val="dk1"/>
              </a:solidFill>
              <a:effectLst/>
              <a:latin typeface="+mn-lt"/>
              <a:ea typeface="+mn-ea"/>
              <a:cs typeface="+mn-cs"/>
            </a:rPr>
            <a:t>Huelva y Portugal.</a:t>
          </a:r>
          <a:endParaRPr lang="es-ES">
            <a:effectLst/>
          </a:endParaRPr>
        </a:p>
        <a:p>
          <a:r>
            <a:rPr lang="es-ES" sz="1100">
              <a:solidFill>
                <a:schemeClr val="dk1"/>
              </a:solidFill>
              <a:effectLst/>
              <a:latin typeface="+mn-lt"/>
              <a:ea typeface="+mn-ea"/>
              <a:cs typeface="+mn-cs"/>
            </a:rPr>
            <a:t> </a:t>
          </a:r>
          <a:endParaRPr lang="es-ES">
            <a:effectLst/>
          </a:endParaRPr>
        </a:p>
        <a:p>
          <a:r>
            <a:rPr lang="es-ES" sz="1100">
              <a:solidFill>
                <a:schemeClr val="dk1"/>
              </a:solidFill>
              <a:effectLst/>
              <a:latin typeface="+mn-lt"/>
              <a:ea typeface="+mn-ea"/>
              <a:cs typeface="+mn-cs"/>
            </a:rPr>
            <a:t>	A través del puente internacional de Ayamonte se conecta con la red portuguesa que discurre mediante autovía desde la frontera hacia la región del Algarve, enlazando a su vez con la autovía hacia</a:t>
          </a:r>
          <a:r>
            <a:rPr lang="es-ES" sz="1100" baseline="0">
              <a:solidFill>
                <a:schemeClr val="dk1"/>
              </a:solidFill>
              <a:effectLst/>
              <a:latin typeface="+mn-lt"/>
              <a:ea typeface="+mn-ea"/>
              <a:cs typeface="+mn-cs"/>
            </a:rPr>
            <a:t> </a:t>
          </a:r>
          <a:r>
            <a:rPr lang="es-ES" sz="1100">
              <a:solidFill>
                <a:schemeClr val="dk1"/>
              </a:solidFill>
              <a:effectLst/>
              <a:latin typeface="+mn-lt"/>
              <a:ea typeface="+mn-ea"/>
              <a:cs typeface="+mn-cs"/>
            </a:rPr>
            <a:t>Lisboa. En cuanto al tráfico con</a:t>
          </a:r>
          <a:r>
            <a:rPr lang="es-ES" sz="1100" baseline="0">
              <a:solidFill>
                <a:schemeClr val="dk1"/>
              </a:solidFill>
              <a:effectLst/>
              <a:latin typeface="+mn-lt"/>
              <a:ea typeface="+mn-ea"/>
              <a:cs typeface="+mn-cs"/>
            </a:rPr>
            <a:t> </a:t>
          </a:r>
          <a:r>
            <a:rPr lang="es-ES" sz="1100">
              <a:solidFill>
                <a:schemeClr val="dk1"/>
              </a:solidFill>
              <a:effectLst/>
              <a:latin typeface="+mn-lt"/>
              <a:ea typeface="+mn-ea"/>
              <a:cs typeface="+mn-cs"/>
            </a:rPr>
            <a:t>Portugal cabe señalar además, que el único puerto portugués que permite grandes calados se localiza en Sines, por lo que el área de influencia de Huelva para ciertos tráficos marítimos puede abarcar el bajo Alentejo y el Algarve Portugués.</a:t>
          </a:r>
          <a:endParaRPr lang="es-ES">
            <a:effectLst/>
          </a:endParaRPr>
        </a:p>
        <a:p>
          <a:r>
            <a:rPr lang="es-ES" sz="1100">
              <a:solidFill>
                <a:schemeClr val="dk1"/>
              </a:solidFill>
              <a:effectLst/>
              <a:latin typeface="+mn-lt"/>
              <a:ea typeface="+mn-ea"/>
              <a:cs typeface="+mn-cs"/>
            </a:rPr>
            <a:t> </a:t>
          </a:r>
          <a:endParaRPr lang="es-ES">
            <a:effectLst/>
          </a:endParaRPr>
        </a:p>
        <a:p>
          <a:r>
            <a:rPr lang="es-ES" sz="1100">
              <a:solidFill>
                <a:schemeClr val="dk1"/>
              </a:solidFill>
              <a:effectLst/>
              <a:latin typeface="+mn-lt"/>
              <a:ea typeface="+mn-ea"/>
              <a:cs typeface="+mn-cs"/>
            </a:rPr>
            <a:t>	Por otro lado, el tráfico procedente de la zona occidental puede acceder al Puerto por la N-431 o por la A-492. Se ha detectado que el tráfico que se dirige a los muelles interiores, en su aproximación a la ciudad, en lugar de emplear la N-431 y el eje Avda. Cristóbal Colón-Paseo Marítimo-Avda. Hispanoamérica, accede a la ciudad por la A-492 (Aljaraque a la N-431) que suponen una reducción</a:t>
          </a:r>
          <a:r>
            <a:rPr lang="es-ES" sz="1100" baseline="0">
              <a:solidFill>
                <a:schemeClr val="dk1"/>
              </a:solidFill>
              <a:effectLst/>
              <a:latin typeface="+mn-lt"/>
              <a:ea typeface="+mn-ea"/>
              <a:cs typeface="+mn-cs"/>
            </a:rPr>
            <a:t> </a:t>
          </a:r>
          <a:r>
            <a:rPr lang="es-ES" sz="1100">
              <a:solidFill>
                <a:schemeClr val="dk1"/>
              </a:solidFill>
              <a:effectLst/>
              <a:latin typeface="+mn-lt"/>
              <a:ea typeface="+mn-ea"/>
              <a:cs typeface="+mn-cs"/>
            </a:rPr>
            <a:t>significativa de recorrido, por lo que el acceso al puerto se produce desde Aljaraque o Corrales a través del Nuevo puente sobre el Odiel.</a:t>
          </a:r>
          <a:endParaRPr lang="es-ES">
            <a:effectLst/>
          </a:endParaRPr>
        </a:p>
        <a:p>
          <a:r>
            <a:rPr lang="es-ES" sz="1100">
              <a:solidFill>
                <a:schemeClr val="dk1"/>
              </a:solidFill>
              <a:effectLst/>
              <a:latin typeface="+mn-lt"/>
              <a:ea typeface="+mn-ea"/>
              <a:cs typeface="+mn-cs"/>
            </a:rPr>
            <a:t> </a:t>
          </a:r>
          <a:endParaRPr lang="es-ES">
            <a:effectLst/>
          </a:endParaRPr>
        </a:p>
        <a:p>
          <a:r>
            <a:rPr lang="es-ES" sz="1100">
              <a:solidFill>
                <a:schemeClr val="dk1"/>
              </a:solidFill>
              <a:effectLst/>
              <a:latin typeface="+mn-lt"/>
              <a:ea typeface="+mn-ea"/>
              <a:cs typeface="+mn-cs"/>
            </a:rPr>
            <a:t>	En caso de dirigirse al Puerto Exterior, el tráfico procedente de la zona occidental se canaliza mediante la N-431, circunvala la ciudad por el norte hasta el ramal de la A-49 que une Huelva y después toma la Ronda Suroeste. La conexión con la N-435 (Badajoz - Huelva) se realiza a partir del enlace de Trigueros en la A-49,</a:t>
          </a:r>
          <a:r>
            <a:rPr lang="es-ES" sz="1100" baseline="0">
              <a:solidFill>
                <a:schemeClr val="dk1"/>
              </a:solidFill>
              <a:effectLst/>
              <a:latin typeface="+mn-lt"/>
              <a:ea typeface="+mn-ea"/>
              <a:cs typeface="+mn-cs"/>
            </a:rPr>
            <a:t> </a:t>
          </a:r>
          <a:r>
            <a:rPr lang="es-ES" sz="1100">
              <a:solidFill>
                <a:schemeClr val="dk1"/>
              </a:solidFill>
              <a:effectLst/>
              <a:latin typeface="+mn-lt"/>
              <a:ea typeface="+mn-ea"/>
              <a:cs typeface="+mn-cs"/>
            </a:rPr>
            <a:t>por lo que esta autovía canaliza los tráficos de acceso a la ciudad, y al puerto, de ambos ejes, constituyendo la principal vía de penetración al área industrial de Huelva. El acceso al puerto exterior desde la A-49 se conecta con la Ronda Suroeste, de doble vía de circulación, que actúa como circunvalación del casco urbano</a:t>
          </a:r>
          <a:r>
            <a:rPr lang="es-ES" sz="1100" baseline="0">
              <a:solidFill>
                <a:schemeClr val="dk1"/>
              </a:solidFill>
              <a:effectLst/>
              <a:latin typeface="+mn-lt"/>
              <a:ea typeface="+mn-ea"/>
              <a:cs typeface="+mn-cs"/>
            </a:rPr>
            <a:t> </a:t>
          </a:r>
          <a:r>
            <a:rPr lang="es-ES" sz="1100">
              <a:solidFill>
                <a:schemeClr val="dk1"/>
              </a:solidFill>
              <a:effectLst/>
              <a:latin typeface="+mn-lt"/>
              <a:ea typeface="+mn-ea"/>
              <a:cs typeface="+mn-cs"/>
            </a:rPr>
            <a:t>de Huelva, eludiendo el paso por zonas urbanas y desembocando en la N-442, lo que permite el acceso por autovía al Puerto Exterior a través del puente sobre el río Tinto. La N-442 (Huelva-Mazagón) se constituye en la arteria vertebradora del puerto exterior, de especial importancia en los tráficos interiores portuarios e industriales. Esta conexión permite la circulación de Mercancías Peligrosas.</a:t>
          </a:r>
          <a:endParaRPr lang="es-ES">
            <a:effectLst/>
          </a:endParaRPr>
        </a:p>
        <a:p>
          <a:r>
            <a:rPr lang="es-ES" sz="1100">
              <a:solidFill>
                <a:schemeClr val="dk1"/>
              </a:solidFill>
              <a:effectLst/>
              <a:latin typeface="+mn-lt"/>
              <a:ea typeface="+mn-ea"/>
              <a:cs typeface="+mn-cs"/>
            </a:rPr>
            <a:t> </a:t>
          </a:r>
          <a:endParaRPr lang="es-ES">
            <a:effectLst/>
          </a:endParaRPr>
        </a:p>
        <a:p>
          <a:r>
            <a:rPr lang="es-ES" sz="1100">
              <a:solidFill>
                <a:schemeClr val="dk1"/>
              </a:solidFill>
              <a:effectLst/>
              <a:latin typeface="+mn-lt"/>
              <a:ea typeface="+mn-ea"/>
              <a:cs typeface="+mn-cs"/>
            </a:rPr>
            <a:t>	A la hora de evaluar la accesibilidad por carretera al Puerto de Huelva, hay que señalar la importancia del tráfico local y comarcal, ya que cerca del 80 % del tráfico tiene su origen o destino en puntos situados en un radio de 50 Km, correspondientes a</a:t>
          </a:r>
          <a:r>
            <a:rPr lang="es-ES" sz="1100" baseline="0">
              <a:solidFill>
                <a:schemeClr val="dk1"/>
              </a:solidFill>
              <a:effectLst/>
              <a:latin typeface="+mn-lt"/>
              <a:ea typeface="+mn-ea"/>
              <a:cs typeface="+mn-cs"/>
            </a:rPr>
            <a:t> </a:t>
          </a:r>
          <a:r>
            <a:rPr lang="es-ES" sz="1100">
              <a:solidFill>
                <a:schemeClr val="dk1"/>
              </a:solidFill>
              <a:effectLst/>
              <a:latin typeface="+mn-lt"/>
              <a:ea typeface="+mn-ea"/>
              <a:cs typeface="+mn-cs"/>
            </a:rPr>
            <a:t>la zona industrial aledaña al puerto o instalaciones mineras de la comarca.</a:t>
          </a:r>
          <a:endParaRPr lang="es-ES">
            <a:effectLst/>
          </a:endParaRPr>
        </a:p>
        <a:p>
          <a:r>
            <a:rPr lang="es-ES" sz="1100">
              <a:solidFill>
                <a:schemeClr val="dk1"/>
              </a:solidFill>
              <a:effectLst/>
              <a:latin typeface="+mn-lt"/>
              <a:ea typeface="+mn-ea"/>
              <a:cs typeface="+mn-cs"/>
            </a:rPr>
            <a:t> </a:t>
          </a:r>
          <a:endParaRPr lang="es-ES">
            <a:effectLst/>
          </a:endParaRPr>
        </a:p>
        <a:p>
          <a:r>
            <a:rPr lang="es-ES" sz="1100">
              <a:solidFill>
                <a:schemeClr val="dk1"/>
              </a:solidFill>
              <a:effectLst/>
              <a:latin typeface="+mn-lt"/>
              <a:ea typeface="+mn-ea"/>
              <a:cs typeface="+mn-cs"/>
            </a:rPr>
            <a:t>	La Autoridad Portuaria de Huelva disfruta de una red viaria que sirve sobradamente a sus instalaciones y a la Zona de Servicio. Cabe destacar, como arteria principal, el itinerario constituido por la Avenida de Hispano América, la Avenida Francisco Montenegro (carretera a la Punta del Sebo) y el Puente del Tinto, que enlazan muelles interiores y el Puerto Exterior. El tráfico con origen Portugal, Extremadura o Sevilla, accede, cómodamente, a la Zona de Servicio a partir de la Autopista A-49 o de la CN- 431. Asimismo, el tráfico local discurre con fluidez, en virtud de un entramado suficiente y racional de calzadas y carreteras.</a:t>
          </a:r>
          <a:endParaRPr lang="es-ES">
            <a:effectLst/>
          </a:endParaRPr>
        </a:p>
        <a:p>
          <a:r>
            <a:rPr lang="es-ES" sz="1100">
              <a:solidFill>
                <a:schemeClr val="dk1"/>
              </a:solidFill>
              <a:effectLst/>
              <a:latin typeface="+mn-lt"/>
              <a:ea typeface="+mn-ea"/>
              <a:cs typeface="+mn-cs"/>
            </a:rPr>
            <a:t> </a:t>
          </a:r>
          <a:endParaRPr lang="es-ES">
            <a:effectLst/>
          </a:endParaRPr>
        </a:p>
        <a:p>
          <a:r>
            <a:rPr lang="es-ES" sz="1100">
              <a:solidFill>
                <a:schemeClr val="dk1"/>
              </a:solidFill>
              <a:effectLst/>
              <a:latin typeface="+mn-lt"/>
              <a:ea typeface="+mn-ea"/>
              <a:cs typeface="+mn-cs"/>
            </a:rPr>
            <a:t>	En el cuadro se significan denominaciones y características de las distintas vías a cargo del Organismo:</a:t>
          </a:r>
          <a:endParaRPr lang="es-ES">
            <a:effectLst/>
          </a:endParaRPr>
        </a:p>
      </xdr:txBody>
    </xdr:sp>
    <xdr:clientData/>
  </xdr:twoCellAnchor>
  <xdr:twoCellAnchor>
    <xdr:from>
      <xdr:col>0</xdr:col>
      <xdr:colOff>0</xdr:colOff>
      <xdr:row>108</xdr:row>
      <xdr:rowOff>152400</xdr:rowOff>
    </xdr:from>
    <xdr:to>
      <xdr:col>6</xdr:col>
      <xdr:colOff>733425</xdr:colOff>
      <xdr:row>124</xdr:row>
      <xdr:rowOff>114300</xdr:rowOff>
    </xdr:to>
    <xdr:sp macro="" textlink="">
      <xdr:nvSpPr>
        <xdr:cNvPr id="7" name="CuadroTexto 6">
          <a:extLst>
            <a:ext uri="{FF2B5EF4-FFF2-40B4-BE49-F238E27FC236}">
              <a16:creationId xmlns:a16="http://schemas.microsoft.com/office/drawing/2014/main" id="{00000000-0008-0000-1800-000007000000}"/>
            </a:ext>
          </a:extLst>
        </xdr:cNvPr>
        <xdr:cNvSpPr txBox="1"/>
      </xdr:nvSpPr>
      <xdr:spPr>
        <a:xfrm>
          <a:off x="0" y="21231225"/>
          <a:ext cx="8953500" cy="30099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1100">
              <a:solidFill>
                <a:schemeClr val="dk1"/>
              </a:solidFill>
              <a:effectLst/>
              <a:latin typeface="+mn-lt"/>
              <a:ea typeface="+mn-ea"/>
              <a:cs typeface="+mn-cs"/>
            </a:rPr>
            <a:t>El acceso ferroviario al puerto de Huelva se realiza a partir de un ramal de la RFIG</a:t>
          </a:r>
          <a:r>
            <a:rPr lang="es-ES" sz="1100" baseline="0">
              <a:solidFill>
                <a:schemeClr val="dk1"/>
              </a:solidFill>
              <a:effectLst/>
              <a:latin typeface="+mn-lt"/>
              <a:ea typeface="+mn-ea"/>
              <a:cs typeface="+mn-cs"/>
            </a:rPr>
            <a:t> de </a:t>
          </a:r>
          <a:r>
            <a:rPr lang="es-ES" sz="1100">
              <a:solidFill>
                <a:schemeClr val="dk1"/>
              </a:solidFill>
              <a:effectLst/>
              <a:latin typeface="+mn-lt"/>
              <a:ea typeface="+mn-ea"/>
              <a:cs typeface="+mn-cs"/>
            </a:rPr>
            <a:t>la línea Sevilla-Huelva, y desde la que se enlaza también con la línea Huelva-Zafra.</a:t>
          </a:r>
          <a:endParaRPr lang="es-ES">
            <a:effectLst/>
          </a:endParaRPr>
        </a:p>
        <a:p>
          <a:r>
            <a:rPr lang="es-ES" sz="1100">
              <a:solidFill>
                <a:schemeClr val="dk1"/>
              </a:solidFill>
              <a:effectLst/>
              <a:latin typeface="+mn-lt"/>
              <a:ea typeface="+mn-ea"/>
              <a:cs typeface="+mn-cs"/>
            </a:rPr>
            <a:t> </a:t>
          </a:r>
          <a:endParaRPr lang="es-ES">
            <a:effectLst/>
          </a:endParaRPr>
        </a:p>
        <a:p>
          <a:r>
            <a:rPr lang="es-ES" sz="1100">
              <a:solidFill>
                <a:schemeClr val="dk1"/>
              </a:solidFill>
              <a:effectLst/>
              <a:latin typeface="+mn-lt"/>
              <a:ea typeface="+mn-ea"/>
              <a:cs typeface="+mn-cs"/>
            </a:rPr>
            <a:t>	A partir de este ramal se da servicio a la zona industrial del puerto interior en sus fachadas oriental y occidental, al Muelle Ingeniero Juan Gonzalo del puerto exterior, y a la zona industrial asociada (Polígono Industrial Nuevo Puerto, Refinería, etc).</a:t>
          </a:r>
          <a:endParaRPr lang="es-ES">
            <a:effectLst/>
          </a:endParaRPr>
        </a:p>
        <a:p>
          <a:r>
            <a:rPr lang="es-ES" sz="1100">
              <a:solidFill>
                <a:schemeClr val="dk1"/>
              </a:solidFill>
              <a:effectLst/>
              <a:latin typeface="+mn-lt"/>
              <a:ea typeface="+mn-ea"/>
              <a:cs typeface="+mn-cs"/>
            </a:rPr>
            <a:t> </a:t>
          </a:r>
          <a:endParaRPr lang="es-ES">
            <a:effectLst/>
          </a:endParaRPr>
        </a:p>
        <a:p>
          <a:r>
            <a:rPr lang="es-ES" sz="1100">
              <a:solidFill>
                <a:schemeClr val="dk1"/>
              </a:solidFill>
              <a:effectLst/>
              <a:latin typeface="+mn-lt"/>
              <a:ea typeface="+mn-ea"/>
              <a:cs typeface="+mn-cs"/>
            </a:rPr>
            <a:t>	De la línea Zafra-Huelva parte el ramal de mercancía Zafra-Jerez de los Caballeros a través del cual se abastece de chatarra y clínker al grupo Gallardo (siderúrgica y cementera).</a:t>
          </a:r>
          <a:endParaRPr lang="es-ES">
            <a:effectLst/>
          </a:endParaRPr>
        </a:p>
        <a:p>
          <a:r>
            <a:rPr lang="es-ES" sz="1100">
              <a:solidFill>
                <a:schemeClr val="dk1"/>
              </a:solidFill>
              <a:effectLst/>
              <a:latin typeface="+mn-lt"/>
              <a:ea typeface="+mn-ea"/>
              <a:cs typeface="+mn-cs"/>
            </a:rPr>
            <a:t>	</a:t>
          </a:r>
          <a:endParaRPr lang="es-ES">
            <a:effectLst/>
          </a:endParaRPr>
        </a:p>
        <a:p>
          <a:r>
            <a:rPr lang="es-ES" sz="1100">
              <a:solidFill>
                <a:schemeClr val="dk1"/>
              </a:solidFill>
              <a:effectLst/>
              <a:latin typeface="+mn-lt"/>
              <a:ea typeface="+mn-ea"/>
              <a:cs typeface="+mn-cs"/>
            </a:rPr>
            <a:t>	Las distancias desde Huelva a los centros ferroviarios citados son:</a:t>
          </a:r>
          <a:endParaRPr lang="es-ES">
            <a:effectLst/>
          </a:endParaRPr>
        </a:p>
        <a:p>
          <a:r>
            <a:rPr lang="es-ES" sz="1100">
              <a:solidFill>
                <a:schemeClr val="dk1"/>
              </a:solidFill>
              <a:effectLst/>
              <a:latin typeface="+mn-lt"/>
              <a:ea typeface="+mn-ea"/>
              <a:cs typeface="+mn-cs"/>
            </a:rPr>
            <a:t> </a:t>
          </a:r>
          <a:endParaRPr lang="es-ES">
            <a:effectLst/>
          </a:endParaRPr>
        </a:p>
        <a:p>
          <a:r>
            <a:rPr lang="es-ES" sz="1100">
              <a:solidFill>
                <a:schemeClr val="dk1"/>
              </a:solidFill>
              <a:effectLst/>
              <a:latin typeface="+mn-lt"/>
              <a:ea typeface="+mn-ea"/>
              <a:cs typeface="+mn-cs"/>
            </a:rPr>
            <a:t>		Huelva-Sevilla 109 Km</a:t>
          </a:r>
          <a:endParaRPr lang="es-ES">
            <a:effectLst/>
          </a:endParaRPr>
        </a:p>
        <a:p>
          <a:r>
            <a:rPr lang="es-ES" sz="1100">
              <a:solidFill>
                <a:schemeClr val="dk1"/>
              </a:solidFill>
              <a:effectLst/>
              <a:latin typeface="+mn-lt"/>
              <a:ea typeface="+mn-ea"/>
              <a:cs typeface="+mn-cs"/>
            </a:rPr>
            <a:t>		Huelva-Zafra 179 Km</a:t>
          </a:r>
          <a:endParaRPr lang="es-ES">
            <a:effectLst/>
          </a:endParaRPr>
        </a:p>
        <a:p>
          <a:r>
            <a:rPr lang="es-ES" sz="1100">
              <a:solidFill>
                <a:schemeClr val="dk1"/>
              </a:solidFill>
              <a:effectLst/>
              <a:latin typeface="+mn-lt"/>
              <a:ea typeface="+mn-ea"/>
              <a:cs typeface="+mn-cs"/>
            </a:rPr>
            <a:t> </a:t>
          </a:r>
        </a:p>
        <a:p>
          <a:endParaRPr lang="es-ES" sz="1100"/>
        </a:p>
      </xdr:txBody>
    </xdr:sp>
    <xdr:clientData/>
  </xdr:twoCellAnchor>
  <xdr:twoCellAnchor>
    <xdr:from>
      <xdr:col>0</xdr:col>
      <xdr:colOff>0</xdr:colOff>
      <xdr:row>2</xdr:row>
      <xdr:rowOff>66676</xdr:rowOff>
    </xdr:from>
    <xdr:to>
      <xdr:col>7</xdr:col>
      <xdr:colOff>9525</xdr:colOff>
      <xdr:row>48</xdr:row>
      <xdr:rowOff>0</xdr:rowOff>
    </xdr:to>
    <xdr:sp macro="" textlink="">
      <xdr:nvSpPr>
        <xdr:cNvPr id="4" name="CuadroTexto 3">
          <a:extLst>
            <a:ext uri="{FF2B5EF4-FFF2-40B4-BE49-F238E27FC236}">
              <a16:creationId xmlns:a16="http://schemas.microsoft.com/office/drawing/2014/main" id="{762B7B96-89AE-4E10-B8F7-81BFD1FAD9DF}"/>
            </a:ext>
          </a:extLst>
        </xdr:cNvPr>
        <xdr:cNvSpPr txBox="1"/>
      </xdr:nvSpPr>
      <xdr:spPr>
        <a:xfrm>
          <a:off x="0" y="504826"/>
          <a:ext cx="8991600" cy="913447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1100">
              <a:solidFill>
                <a:schemeClr val="dk1"/>
              </a:solidFill>
              <a:effectLst/>
              <a:latin typeface="+mn-lt"/>
              <a:ea typeface="+mn-ea"/>
              <a:cs typeface="+mn-cs"/>
            </a:rPr>
            <a:t>Los principales itinerarios de conexión del Puerto de Huelva con su </a:t>
          </a:r>
          <a:r>
            <a:rPr lang="es-ES" sz="1100" i="1">
              <a:solidFill>
                <a:schemeClr val="dk1"/>
              </a:solidFill>
              <a:effectLst/>
              <a:latin typeface="+mn-lt"/>
              <a:ea typeface="+mn-ea"/>
              <a:cs typeface="+mn-cs"/>
            </a:rPr>
            <a:t>hinterland</a:t>
          </a:r>
          <a:r>
            <a:rPr lang="es-ES" sz="1100">
              <a:solidFill>
                <a:schemeClr val="dk1"/>
              </a:solidFill>
              <a:effectLst/>
              <a:latin typeface="+mn-lt"/>
              <a:ea typeface="+mn-ea"/>
              <a:cs typeface="+mn-cs"/>
            </a:rPr>
            <a:t> son los siguientes:</a:t>
          </a:r>
          <a:endParaRPr lang="es-ES">
            <a:effectLst/>
          </a:endParaRPr>
        </a:p>
        <a:p>
          <a:r>
            <a:rPr lang="es-ES" sz="1100">
              <a:solidFill>
                <a:schemeClr val="dk1"/>
              </a:solidFill>
              <a:effectLst/>
              <a:latin typeface="+mn-lt"/>
              <a:ea typeface="+mn-ea"/>
              <a:cs typeface="+mn-cs"/>
            </a:rPr>
            <a:t> </a:t>
          </a:r>
          <a:endParaRPr lang="es-ES">
            <a:effectLst/>
          </a:endParaRPr>
        </a:p>
        <a:p>
          <a:r>
            <a:rPr lang="es-ES" sz="1100">
              <a:solidFill>
                <a:schemeClr val="dk1"/>
              </a:solidFill>
              <a:effectLst/>
              <a:latin typeface="+mn-lt"/>
              <a:ea typeface="+mn-ea"/>
              <a:cs typeface="+mn-cs"/>
            </a:rPr>
            <a:t>• A-472 Sevilla-Huelva.</a:t>
          </a:r>
          <a:endParaRPr lang="es-ES">
            <a:effectLst/>
          </a:endParaRPr>
        </a:p>
        <a:p>
          <a:r>
            <a:rPr lang="es-ES" sz="1100">
              <a:solidFill>
                <a:schemeClr val="dk1"/>
              </a:solidFill>
              <a:effectLst/>
              <a:latin typeface="+mn-lt"/>
              <a:ea typeface="+mn-ea"/>
              <a:cs typeface="+mn-cs"/>
            </a:rPr>
            <a:t>• A-49 Sevilla-Huelva-Ayamonte (autopista).</a:t>
          </a:r>
          <a:endParaRPr lang="es-ES">
            <a:effectLst/>
          </a:endParaRPr>
        </a:p>
        <a:p>
          <a:r>
            <a:rPr lang="es-ES" sz="1100">
              <a:solidFill>
                <a:schemeClr val="dk1"/>
              </a:solidFill>
              <a:effectLst/>
              <a:latin typeface="+mn-lt"/>
              <a:ea typeface="+mn-ea"/>
              <a:cs typeface="+mn-cs"/>
            </a:rPr>
            <a:t>• A-492 Aljaraque –N-431.</a:t>
          </a:r>
          <a:endParaRPr lang="es-ES">
            <a:effectLst/>
          </a:endParaRPr>
        </a:p>
        <a:p>
          <a:r>
            <a:rPr lang="es-ES" sz="1100">
              <a:solidFill>
                <a:schemeClr val="dk1"/>
              </a:solidFill>
              <a:effectLst/>
              <a:latin typeface="+mn-lt"/>
              <a:ea typeface="+mn-ea"/>
              <a:cs typeface="+mn-cs"/>
            </a:rPr>
            <a:t>• N-431 Huelva-Portugal (por Ayamonte).</a:t>
          </a:r>
          <a:endParaRPr lang="es-ES">
            <a:effectLst/>
          </a:endParaRPr>
        </a:p>
        <a:p>
          <a:r>
            <a:rPr lang="es-ES" sz="1100">
              <a:solidFill>
                <a:schemeClr val="dk1"/>
              </a:solidFill>
              <a:effectLst/>
              <a:latin typeface="+mn-lt"/>
              <a:ea typeface="+mn-ea"/>
              <a:cs typeface="+mn-cs"/>
            </a:rPr>
            <a:t>• N-435 Badajoz-Huelva.</a:t>
          </a:r>
          <a:endParaRPr lang="es-ES">
            <a:effectLst/>
          </a:endParaRPr>
        </a:p>
        <a:p>
          <a:r>
            <a:rPr lang="es-ES" sz="1100">
              <a:solidFill>
                <a:schemeClr val="dk1"/>
              </a:solidFill>
              <a:effectLst/>
              <a:latin typeface="+mn-lt"/>
              <a:ea typeface="+mn-ea"/>
              <a:cs typeface="+mn-cs"/>
            </a:rPr>
            <a:t>• N-442 Huelva-Mazagón.</a:t>
          </a:r>
          <a:endParaRPr lang="es-ES">
            <a:effectLst/>
          </a:endParaRPr>
        </a:p>
        <a:p>
          <a:r>
            <a:rPr lang="es-ES" sz="1100">
              <a:solidFill>
                <a:schemeClr val="dk1"/>
              </a:solidFill>
              <a:effectLst/>
              <a:latin typeface="+mn-lt"/>
              <a:ea typeface="+mn-ea"/>
              <a:cs typeface="+mn-cs"/>
            </a:rPr>
            <a:t>• H-624 Desde el Puerto Exterior a San Juan del Puerto, circunvalando Palos de la Frontera y Moguer.</a:t>
          </a:r>
          <a:endParaRPr lang="es-ES">
            <a:effectLst/>
          </a:endParaRPr>
        </a:p>
        <a:p>
          <a:r>
            <a:rPr lang="es-ES" sz="1100">
              <a:solidFill>
                <a:schemeClr val="dk1"/>
              </a:solidFill>
              <a:effectLst/>
              <a:latin typeface="+mn-lt"/>
              <a:ea typeface="+mn-ea"/>
              <a:cs typeface="+mn-cs"/>
            </a:rPr>
            <a:t> </a:t>
          </a:r>
          <a:endParaRPr lang="es-ES">
            <a:effectLst/>
          </a:endParaRPr>
        </a:p>
        <a:p>
          <a:r>
            <a:rPr lang="es-ES" sz="1100">
              <a:solidFill>
                <a:schemeClr val="dk1"/>
              </a:solidFill>
              <a:effectLst/>
              <a:latin typeface="+mn-lt"/>
              <a:ea typeface="+mn-ea"/>
              <a:cs typeface="+mn-cs"/>
            </a:rPr>
            <a:t>	El Puerto de Huelva se desarrolla de forma lineal a lo largo de la ría del Odiel, en la que se disponen los muelles tradicionales a los que se accede a través de vías urbanas como las Avenidas Norte, Sur, Sanlúcar de Barrameda, Real Sociedad</a:t>
          </a:r>
          <a:r>
            <a:rPr lang="es-ES" sz="1100" baseline="0">
              <a:solidFill>
                <a:schemeClr val="dk1"/>
              </a:solidFill>
              <a:effectLst/>
              <a:latin typeface="+mn-lt"/>
              <a:ea typeface="+mn-ea"/>
              <a:cs typeface="+mn-cs"/>
            </a:rPr>
            <a:t> </a:t>
          </a:r>
          <a:r>
            <a:rPr lang="es-ES" sz="1100">
              <a:solidFill>
                <a:schemeClr val="dk1"/>
              </a:solidFill>
              <a:effectLst/>
              <a:latin typeface="+mn-lt"/>
              <a:ea typeface="+mn-ea"/>
              <a:cs typeface="+mn-cs"/>
            </a:rPr>
            <a:t>Colombina Onubense y Tomás Domínguez Ortiz, y la ría de Huelva que acoge el puerto exterior de carácter industrial.</a:t>
          </a:r>
          <a:endParaRPr lang="es-ES">
            <a:effectLst/>
          </a:endParaRPr>
        </a:p>
        <a:p>
          <a:r>
            <a:rPr lang="es-ES" sz="1100">
              <a:solidFill>
                <a:schemeClr val="dk1"/>
              </a:solidFill>
              <a:effectLst/>
              <a:latin typeface="+mn-lt"/>
              <a:ea typeface="+mn-ea"/>
              <a:cs typeface="+mn-cs"/>
            </a:rPr>
            <a:t> </a:t>
          </a:r>
          <a:endParaRPr lang="es-ES">
            <a:effectLst/>
          </a:endParaRPr>
        </a:p>
        <a:p>
          <a:r>
            <a:rPr lang="es-ES" sz="1100">
              <a:solidFill>
                <a:schemeClr val="dk1"/>
              </a:solidFill>
              <a:effectLst/>
              <a:latin typeface="+mn-lt"/>
              <a:ea typeface="+mn-ea"/>
              <a:cs typeface="+mn-cs"/>
            </a:rPr>
            <a:t>	La Avenida Francisco Montenegro y el puente sobre el río Tinto unen los muelles interiores con el puerto exterior de Huelva, de tal modo que ambas</a:t>
          </a:r>
          <a:r>
            <a:rPr lang="es-ES" sz="1100" baseline="0">
              <a:solidFill>
                <a:schemeClr val="dk1"/>
              </a:solidFill>
              <a:effectLst/>
              <a:latin typeface="+mn-lt"/>
              <a:ea typeface="+mn-ea"/>
              <a:cs typeface="+mn-cs"/>
            </a:rPr>
            <a:t> </a:t>
          </a:r>
          <a:r>
            <a:rPr lang="es-ES" sz="1100">
              <a:solidFill>
                <a:schemeClr val="dk1"/>
              </a:solidFill>
              <a:effectLst/>
              <a:latin typeface="+mn-lt"/>
              <a:ea typeface="+mn-ea"/>
              <a:cs typeface="+mn-cs"/>
            </a:rPr>
            <a:t>áreas comparten accesos comunes a pesar de sus diferencias funcionales y la distancia que las separa.</a:t>
          </a:r>
          <a:endParaRPr lang="es-ES">
            <a:effectLst/>
          </a:endParaRPr>
        </a:p>
        <a:p>
          <a:r>
            <a:rPr lang="es-ES" sz="1100">
              <a:solidFill>
                <a:schemeClr val="dk1"/>
              </a:solidFill>
              <a:effectLst/>
              <a:latin typeface="+mn-lt"/>
              <a:ea typeface="+mn-ea"/>
              <a:cs typeface="+mn-cs"/>
            </a:rPr>
            <a:t> </a:t>
          </a:r>
          <a:endParaRPr lang="es-ES">
            <a:effectLst/>
          </a:endParaRPr>
        </a:p>
        <a:p>
          <a:r>
            <a:rPr lang="es-ES" sz="1100">
              <a:solidFill>
                <a:schemeClr val="dk1"/>
              </a:solidFill>
              <a:effectLst/>
              <a:latin typeface="+mn-lt"/>
              <a:ea typeface="+mn-ea"/>
              <a:cs typeface="+mn-cs"/>
            </a:rPr>
            <a:t>	La conexión por carretera con el valle del Guadalquivir y el centro de la península se realiza mediante la A-49 hasta Sevilla, y a partir de ese punto mediante la Autovía de Andalucía N-IV. Esta vía permite por tanto la conexión con la red estatal</a:t>
          </a:r>
          <a:r>
            <a:rPr lang="es-ES" sz="1100" baseline="0">
              <a:solidFill>
                <a:schemeClr val="dk1"/>
              </a:solidFill>
              <a:effectLst/>
              <a:latin typeface="+mn-lt"/>
              <a:ea typeface="+mn-ea"/>
              <a:cs typeface="+mn-cs"/>
            </a:rPr>
            <a:t> </a:t>
          </a:r>
          <a:r>
            <a:rPr lang="es-ES" sz="1100">
              <a:solidFill>
                <a:schemeClr val="dk1"/>
              </a:solidFill>
              <a:effectLst/>
              <a:latin typeface="+mn-lt"/>
              <a:ea typeface="+mn-ea"/>
              <a:cs typeface="+mn-cs"/>
            </a:rPr>
            <a:t>de gran capacidad.</a:t>
          </a:r>
          <a:endParaRPr lang="es-ES">
            <a:effectLst/>
          </a:endParaRPr>
        </a:p>
        <a:p>
          <a:r>
            <a:rPr lang="es-ES" sz="1100">
              <a:solidFill>
                <a:schemeClr val="dk1"/>
              </a:solidFill>
              <a:effectLst/>
              <a:latin typeface="+mn-lt"/>
              <a:ea typeface="+mn-ea"/>
              <a:cs typeface="+mn-cs"/>
            </a:rPr>
            <a:t> </a:t>
          </a:r>
          <a:endParaRPr lang="es-ES">
            <a:effectLst/>
          </a:endParaRPr>
        </a:p>
        <a:p>
          <a:r>
            <a:rPr lang="es-ES" sz="1100">
              <a:solidFill>
                <a:schemeClr val="dk1"/>
              </a:solidFill>
              <a:effectLst/>
              <a:latin typeface="+mn-lt"/>
              <a:ea typeface="+mn-ea"/>
              <a:cs typeface="+mn-cs"/>
            </a:rPr>
            <a:t>	La relación con Portugal y la zona occidental de Huelva se establece mediante la N-431 y la A-492, que conectan con el tramo de la autovía A-49 entre</a:t>
          </a:r>
          <a:r>
            <a:rPr lang="es-ES" sz="1100" baseline="0">
              <a:solidFill>
                <a:schemeClr val="dk1"/>
              </a:solidFill>
              <a:effectLst/>
              <a:latin typeface="+mn-lt"/>
              <a:ea typeface="+mn-ea"/>
              <a:cs typeface="+mn-cs"/>
            </a:rPr>
            <a:t> </a:t>
          </a:r>
          <a:r>
            <a:rPr lang="es-ES" sz="1100">
              <a:solidFill>
                <a:schemeClr val="dk1"/>
              </a:solidFill>
              <a:effectLst/>
              <a:latin typeface="+mn-lt"/>
              <a:ea typeface="+mn-ea"/>
              <a:cs typeface="+mn-cs"/>
            </a:rPr>
            <a:t>Huelva y Portugal.</a:t>
          </a:r>
          <a:endParaRPr lang="es-ES">
            <a:effectLst/>
          </a:endParaRPr>
        </a:p>
        <a:p>
          <a:r>
            <a:rPr lang="es-ES" sz="1100">
              <a:solidFill>
                <a:schemeClr val="dk1"/>
              </a:solidFill>
              <a:effectLst/>
              <a:latin typeface="+mn-lt"/>
              <a:ea typeface="+mn-ea"/>
              <a:cs typeface="+mn-cs"/>
            </a:rPr>
            <a:t> </a:t>
          </a:r>
          <a:endParaRPr lang="es-ES">
            <a:effectLst/>
          </a:endParaRPr>
        </a:p>
        <a:p>
          <a:r>
            <a:rPr lang="es-ES" sz="1100">
              <a:solidFill>
                <a:schemeClr val="dk1"/>
              </a:solidFill>
              <a:effectLst/>
              <a:latin typeface="+mn-lt"/>
              <a:ea typeface="+mn-ea"/>
              <a:cs typeface="+mn-cs"/>
            </a:rPr>
            <a:t>	A través del puente internacional de Ayamonte se conecta con la red portuguesa que discurre mediante autovía desde la frontera hacia la región del Algarve, enlazando a su vez con la autovía hacia</a:t>
          </a:r>
          <a:r>
            <a:rPr lang="es-ES" sz="1100" baseline="0">
              <a:solidFill>
                <a:schemeClr val="dk1"/>
              </a:solidFill>
              <a:effectLst/>
              <a:latin typeface="+mn-lt"/>
              <a:ea typeface="+mn-ea"/>
              <a:cs typeface="+mn-cs"/>
            </a:rPr>
            <a:t> </a:t>
          </a:r>
          <a:r>
            <a:rPr lang="es-ES" sz="1100">
              <a:solidFill>
                <a:schemeClr val="dk1"/>
              </a:solidFill>
              <a:effectLst/>
              <a:latin typeface="+mn-lt"/>
              <a:ea typeface="+mn-ea"/>
              <a:cs typeface="+mn-cs"/>
            </a:rPr>
            <a:t>Lisboa. En cuanto al tráfico con</a:t>
          </a:r>
          <a:r>
            <a:rPr lang="es-ES" sz="1100" baseline="0">
              <a:solidFill>
                <a:schemeClr val="dk1"/>
              </a:solidFill>
              <a:effectLst/>
              <a:latin typeface="+mn-lt"/>
              <a:ea typeface="+mn-ea"/>
              <a:cs typeface="+mn-cs"/>
            </a:rPr>
            <a:t> </a:t>
          </a:r>
          <a:r>
            <a:rPr lang="es-ES" sz="1100">
              <a:solidFill>
                <a:schemeClr val="dk1"/>
              </a:solidFill>
              <a:effectLst/>
              <a:latin typeface="+mn-lt"/>
              <a:ea typeface="+mn-ea"/>
              <a:cs typeface="+mn-cs"/>
            </a:rPr>
            <a:t>Portugal cabe señalar además, que el único puerto portugués que permite grandes calados se localiza en Sines, por lo que el área de influencia de Huelva para ciertos tráficos marítimos puede abarcar el bajo Alentejo y el Algarve Portugués.</a:t>
          </a:r>
          <a:endParaRPr lang="es-ES">
            <a:effectLst/>
          </a:endParaRPr>
        </a:p>
        <a:p>
          <a:r>
            <a:rPr lang="es-ES" sz="1100">
              <a:solidFill>
                <a:schemeClr val="dk1"/>
              </a:solidFill>
              <a:effectLst/>
              <a:latin typeface="+mn-lt"/>
              <a:ea typeface="+mn-ea"/>
              <a:cs typeface="+mn-cs"/>
            </a:rPr>
            <a:t> </a:t>
          </a:r>
          <a:endParaRPr lang="es-ES">
            <a:effectLst/>
          </a:endParaRPr>
        </a:p>
        <a:p>
          <a:r>
            <a:rPr lang="es-ES" sz="1100">
              <a:solidFill>
                <a:schemeClr val="dk1"/>
              </a:solidFill>
              <a:effectLst/>
              <a:latin typeface="+mn-lt"/>
              <a:ea typeface="+mn-ea"/>
              <a:cs typeface="+mn-cs"/>
            </a:rPr>
            <a:t>	Por otro lado, el tráfico procedente de la zona occidental puede acceder al Puerto por la N-431 o por la A-492. Se ha detectado que el tráfico que se dirige a los muelles interiores, en su aproximación a la ciudad, en lugar de emplear la N-431 y el eje Avda. Cristóbal Colón-Paseo Marítimo-Avda. Hispanoamérica, accede a la ciudad por la A-492 (Aljaraque a la N-431) que suponen una reducción</a:t>
          </a:r>
          <a:r>
            <a:rPr lang="es-ES" sz="1100" baseline="0">
              <a:solidFill>
                <a:schemeClr val="dk1"/>
              </a:solidFill>
              <a:effectLst/>
              <a:latin typeface="+mn-lt"/>
              <a:ea typeface="+mn-ea"/>
              <a:cs typeface="+mn-cs"/>
            </a:rPr>
            <a:t> </a:t>
          </a:r>
          <a:r>
            <a:rPr lang="es-ES" sz="1100">
              <a:solidFill>
                <a:schemeClr val="dk1"/>
              </a:solidFill>
              <a:effectLst/>
              <a:latin typeface="+mn-lt"/>
              <a:ea typeface="+mn-ea"/>
              <a:cs typeface="+mn-cs"/>
            </a:rPr>
            <a:t>significativa de recorrido, por lo que el acceso al puerto se produce desde Aljaraque o Corrales a través del Nuevo puente sobre el Odiel.</a:t>
          </a:r>
          <a:endParaRPr lang="es-ES">
            <a:effectLst/>
          </a:endParaRPr>
        </a:p>
        <a:p>
          <a:r>
            <a:rPr lang="es-ES" sz="1100">
              <a:solidFill>
                <a:schemeClr val="dk1"/>
              </a:solidFill>
              <a:effectLst/>
              <a:latin typeface="+mn-lt"/>
              <a:ea typeface="+mn-ea"/>
              <a:cs typeface="+mn-cs"/>
            </a:rPr>
            <a:t> </a:t>
          </a:r>
          <a:endParaRPr lang="es-ES">
            <a:effectLst/>
          </a:endParaRPr>
        </a:p>
        <a:p>
          <a:r>
            <a:rPr lang="es-ES" sz="1100">
              <a:solidFill>
                <a:schemeClr val="dk1"/>
              </a:solidFill>
              <a:effectLst/>
              <a:latin typeface="+mn-lt"/>
              <a:ea typeface="+mn-ea"/>
              <a:cs typeface="+mn-cs"/>
            </a:rPr>
            <a:t>	En caso de dirigirse al Puerto Exterior, el tráfico procedente de la zona occidental se canaliza mediante la N-431, circunvala la ciudad por el norte hasta el ramal de la A-49 que une Huelva y después toma la Ronda Suroeste. La conexión con la N-435 (Badajoz - Huelva) se realiza a partir del enlace de Trigueros en la A-49,</a:t>
          </a:r>
          <a:r>
            <a:rPr lang="es-ES" sz="1100" baseline="0">
              <a:solidFill>
                <a:schemeClr val="dk1"/>
              </a:solidFill>
              <a:effectLst/>
              <a:latin typeface="+mn-lt"/>
              <a:ea typeface="+mn-ea"/>
              <a:cs typeface="+mn-cs"/>
            </a:rPr>
            <a:t> </a:t>
          </a:r>
          <a:r>
            <a:rPr lang="es-ES" sz="1100">
              <a:solidFill>
                <a:schemeClr val="dk1"/>
              </a:solidFill>
              <a:effectLst/>
              <a:latin typeface="+mn-lt"/>
              <a:ea typeface="+mn-ea"/>
              <a:cs typeface="+mn-cs"/>
            </a:rPr>
            <a:t>por lo que esta autovía canaliza los tráficos de acceso a la ciudad, y al puerto, de ambos ejes, constituyendo la principal vía de penetración al área industrial de Huelva. El acceso al puerto exterior desde la A-49 se conecta con la Ronda Suroeste, de doble vía de circulación, que actúa como circunvalación del casco urbano</a:t>
          </a:r>
          <a:r>
            <a:rPr lang="es-ES" sz="1100" baseline="0">
              <a:solidFill>
                <a:schemeClr val="dk1"/>
              </a:solidFill>
              <a:effectLst/>
              <a:latin typeface="+mn-lt"/>
              <a:ea typeface="+mn-ea"/>
              <a:cs typeface="+mn-cs"/>
            </a:rPr>
            <a:t> </a:t>
          </a:r>
          <a:r>
            <a:rPr lang="es-ES" sz="1100">
              <a:solidFill>
                <a:schemeClr val="dk1"/>
              </a:solidFill>
              <a:effectLst/>
              <a:latin typeface="+mn-lt"/>
              <a:ea typeface="+mn-ea"/>
              <a:cs typeface="+mn-cs"/>
            </a:rPr>
            <a:t>de Huelva, eludiendo el paso por zonas urbanas y desembocando en la N-442, lo que permite el acceso por autovía al Puerto Exterior a través del puente sobre el río Tinto. La N-442 (Huelva-Mazagón) se constituye en la arteria vertebradora del puerto exterior, de especial importancia en los tráficos interiores portuarios e industriales. Esta conexión permite la circulación de Mercancías Peligrosas.</a:t>
          </a:r>
          <a:endParaRPr lang="es-ES">
            <a:effectLst/>
          </a:endParaRPr>
        </a:p>
        <a:p>
          <a:r>
            <a:rPr lang="es-ES" sz="1100">
              <a:solidFill>
                <a:schemeClr val="dk1"/>
              </a:solidFill>
              <a:effectLst/>
              <a:latin typeface="+mn-lt"/>
              <a:ea typeface="+mn-ea"/>
              <a:cs typeface="+mn-cs"/>
            </a:rPr>
            <a:t> </a:t>
          </a:r>
          <a:endParaRPr lang="es-ES">
            <a:effectLst/>
          </a:endParaRPr>
        </a:p>
        <a:p>
          <a:r>
            <a:rPr lang="es-ES" sz="1100">
              <a:solidFill>
                <a:schemeClr val="dk1"/>
              </a:solidFill>
              <a:effectLst/>
              <a:latin typeface="+mn-lt"/>
              <a:ea typeface="+mn-ea"/>
              <a:cs typeface="+mn-cs"/>
            </a:rPr>
            <a:t>	A la hora de evaluar la accesibilidad por carretera al Puerto de Huelva, hay que señalar la importancia del tráfico local y comarcal, ya que cerca del 80 % del tráfico tiene su origen o destino en puntos situados en un radio de 50 Km, correspondientes a</a:t>
          </a:r>
          <a:r>
            <a:rPr lang="es-ES" sz="1100" baseline="0">
              <a:solidFill>
                <a:schemeClr val="dk1"/>
              </a:solidFill>
              <a:effectLst/>
              <a:latin typeface="+mn-lt"/>
              <a:ea typeface="+mn-ea"/>
              <a:cs typeface="+mn-cs"/>
            </a:rPr>
            <a:t> </a:t>
          </a:r>
          <a:r>
            <a:rPr lang="es-ES" sz="1100">
              <a:solidFill>
                <a:schemeClr val="dk1"/>
              </a:solidFill>
              <a:effectLst/>
              <a:latin typeface="+mn-lt"/>
              <a:ea typeface="+mn-ea"/>
              <a:cs typeface="+mn-cs"/>
            </a:rPr>
            <a:t>la zona industrial aledaña al puerto o instalaciones mineras de la comarca.</a:t>
          </a:r>
          <a:endParaRPr lang="es-ES">
            <a:effectLst/>
          </a:endParaRPr>
        </a:p>
        <a:p>
          <a:r>
            <a:rPr lang="es-ES" sz="1100">
              <a:solidFill>
                <a:schemeClr val="dk1"/>
              </a:solidFill>
              <a:effectLst/>
              <a:latin typeface="+mn-lt"/>
              <a:ea typeface="+mn-ea"/>
              <a:cs typeface="+mn-cs"/>
            </a:rPr>
            <a:t> </a:t>
          </a:r>
          <a:endParaRPr lang="es-ES">
            <a:effectLst/>
          </a:endParaRPr>
        </a:p>
        <a:p>
          <a:r>
            <a:rPr lang="es-ES" sz="1100">
              <a:solidFill>
                <a:schemeClr val="dk1"/>
              </a:solidFill>
              <a:effectLst/>
              <a:latin typeface="+mn-lt"/>
              <a:ea typeface="+mn-ea"/>
              <a:cs typeface="+mn-cs"/>
            </a:rPr>
            <a:t>	La Autoridad Portuaria de Huelva disfruta de una red viaria que sirve sobradamente a sus instalaciones y a la Zona de Servicio. Cabe destacar, como arteria principal, el itinerario constituido por la Avenida de Hispano América, la Avenida Francisco Montenegro (carretera a la Punta del Sebo) y el Puente del Tinto, que enlazan muelles interiores y el Puerto Exterior. El tráfico con origen Portugal, Extremadura o Sevilla, accede, cómodamente, a la Zona de Servicio a partir de la Autopista A-49 o de la CN- 431. Asimismo, el tráfico local discurre con fluidez, en virtud de un entramado suficiente y racional de calzadas y carreteras.</a:t>
          </a:r>
          <a:endParaRPr lang="es-ES">
            <a:effectLst/>
          </a:endParaRPr>
        </a:p>
        <a:p>
          <a:r>
            <a:rPr lang="es-ES" sz="1100">
              <a:solidFill>
                <a:schemeClr val="dk1"/>
              </a:solidFill>
              <a:effectLst/>
              <a:latin typeface="+mn-lt"/>
              <a:ea typeface="+mn-ea"/>
              <a:cs typeface="+mn-cs"/>
            </a:rPr>
            <a:t> </a:t>
          </a:r>
          <a:endParaRPr lang="es-ES">
            <a:effectLst/>
          </a:endParaRPr>
        </a:p>
        <a:p>
          <a:r>
            <a:rPr lang="es-ES" sz="1100">
              <a:solidFill>
                <a:schemeClr val="dk1"/>
              </a:solidFill>
              <a:effectLst/>
              <a:latin typeface="+mn-lt"/>
              <a:ea typeface="+mn-ea"/>
              <a:cs typeface="+mn-cs"/>
            </a:rPr>
            <a:t>	En el cuadro se significan denominaciones y características de las distintas vías a cargo del Organismo:</a:t>
          </a:r>
          <a:endParaRPr lang="es-ES">
            <a:effectLst/>
          </a:endParaRPr>
        </a:p>
      </xdr:txBody>
    </xdr:sp>
    <xdr:clientData/>
  </xdr:twoCellAnchor>
  <xdr:twoCellAnchor>
    <xdr:from>
      <xdr:col>0</xdr:col>
      <xdr:colOff>0</xdr:colOff>
      <xdr:row>108</xdr:row>
      <xdr:rowOff>152400</xdr:rowOff>
    </xdr:from>
    <xdr:to>
      <xdr:col>6</xdr:col>
      <xdr:colOff>733425</xdr:colOff>
      <xdr:row>124</xdr:row>
      <xdr:rowOff>114300</xdr:rowOff>
    </xdr:to>
    <xdr:sp macro="" textlink="">
      <xdr:nvSpPr>
        <xdr:cNvPr id="5" name="CuadroTexto 4">
          <a:extLst>
            <a:ext uri="{FF2B5EF4-FFF2-40B4-BE49-F238E27FC236}">
              <a16:creationId xmlns:a16="http://schemas.microsoft.com/office/drawing/2014/main" id="{542B6BF4-B80B-483F-B4AD-9F8FE019A394}"/>
            </a:ext>
          </a:extLst>
        </xdr:cNvPr>
        <xdr:cNvSpPr txBox="1"/>
      </xdr:nvSpPr>
      <xdr:spPr>
        <a:xfrm>
          <a:off x="0" y="21231225"/>
          <a:ext cx="8953500" cy="30099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1100">
              <a:solidFill>
                <a:schemeClr val="dk1"/>
              </a:solidFill>
              <a:effectLst/>
              <a:latin typeface="+mn-lt"/>
              <a:ea typeface="+mn-ea"/>
              <a:cs typeface="+mn-cs"/>
            </a:rPr>
            <a:t>El acceso ferroviario al puerto de Huelva se realiza a partir de un ramal de la RFIG</a:t>
          </a:r>
          <a:r>
            <a:rPr lang="es-ES" sz="1100" baseline="0">
              <a:solidFill>
                <a:schemeClr val="dk1"/>
              </a:solidFill>
              <a:effectLst/>
              <a:latin typeface="+mn-lt"/>
              <a:ea typeface="+mn-ea"/>
              <a:cs typeface="+mn-cs"/>
            </a:rPr>
            <a:t> de </a:t>
          </a:r>
          <a:r>
            <a:rPr lang="es-ES" sz="1100">
              <a:solidFill>
                <a:schemeClr val="dk1"/>
              </a:solidFill>
              <a:effectLst/>
              <a:latin typeface="+mn-lt"/>
              <a:ea typeface="+mn-ea"/>
              <a:cs typeface="+mn-cs"/>
            </a:rPr>
            <a:t>la línea Sevilla-Huelva, y desde la que se enlaza también con la línea Huelva-Zafra.</a:t>
          </a:r>
          <a:endParaRPr lang="es-ES">
            <a:effectLst/>
          </a:endParaRPr>
        </a:p>
        <a:p>
          <a:r>
            <a:rPr lang="es-ES" sz="1100">
              <a:solidFill>
                <a:schemeClr val="dk1"/>
              </a:solidFill>
              <a:effectLst/>
              <a:latin typeface="+mn-lt"/>
              <a:ea typeface="+mn-ea"/>
              <a:cs typeface="+mn-cs"/>
            </a:rPr>
            <a:t> </a:t>
          </a:r>
          <a:endParaRPr lang="es-ES">
            <a:effectLst/>
          </a:endParaRPr>
        </a:p>
        <a:p>
          <a:r>
            <a:rPr lang="es-ES" sz="1100">
              <a:solidFill>
                <a:schemeClr val="dk1"/>
              </a:solidFill>
              <a:effectLst/>
              <a:latin typeface="+mn-lt"/>
              <a:ea typeface="+mn-ea"/>
              <a:cs typeface="+mn-cs"/>
            </a:rPr>
            <a:t>	A partir de este ramal se da servicio a la zona industrial del puerto interior en sus fachadas oriental y occidental, al Muelle Ingeniero Juan Gonzalo del puerto exterior, y a la zona industrial asociada (Polígono Industrial Nuevo Puerto, Refinería, etc).</a:t>
          </a:r>
          <a:endParaRPr lang="es-ES">
            <a:effectLst/>
          </a:endParaRPr>
        </a:p>
        <a:p>
          <a:r>
            <a:rPr lang="es-ES" sz="1100">
              <a:solidFill>
                <a:schemeClr val="dk1"/>
              </a:solidFill>
              <a:effectLst/>
              <a:latin typeface="+mn-lt"/>
              <a:ea typeface="+mn-ea"/>
              <a:cs typeface="+mn-cs"/>
            </a:rPr>
            <a:t> </a:t>
          </a:r>
          <a:endParaRPr lang="es-ES">
            <a:effectLst/>
          </a:endParaRPr>
        </a:p>
        <a:p>
          <a:r>
            <a:rPr lang="es-ES" sz="1100">
              <a:solidFill>
                <a:schemeClr val="dk1"/>
              </a:solidFill>
              <a:effectLst/>
              <a:latin typeface="+mn-lt"/>
              <a:ea typeface="+mn-ea"/>
              <a:cs typeface="+mn-cs"/>
            </a:rPr>
            <a:t>	De la línea Zafra-Huelva parte el ramal de mercancía Zafra-Jerez de los Caballeros a través del cual se abastece de chatarra y clínker al grupo Gallardo (siderúrgica y cementera).</a:t>
          </a:r>
          <a:endParaRPr lang="es-ES">
            <a:effectLst/>
          </a:endParaRPr>
        </a:p>
        <a:p>
          <a:r>
            <a:rPr lang="es-ES" sz="1100">
              <a:solidFill>
                <a:schemeClr val="dk1"/>
              </a:solidFill>
              <a:effectLst/>
              <a:latin typeface="+mn-lt"/>
              <a:ea typeface="+mn-ea"/>
              <a:cs typeface="+mn-cs"/>
            </a:rPr>
            <a:t>	</a:t>
          </a:r>
          <a:endParaRPr lang="es-ES">
            <a:effectLst/>
          </a:endParaRPr>
        </a:p>
        <a:p>
          <a:r>
            <a:rPr lang="es-ES" sz="1100">
              <a:solidFill>
                <a:schemeClr val="dk1"/>
              </a:solidFill>
              <a:effectLst/>
              <a:latin typeface="+mn-lt"/>
              <a:ea typeface="+mn-ea"/>
              <a:cs typeface="+mn-cs"/>
            </a:rPr>
            <a:t>	Las distancias desde Huelva a los centros ferroviarios citados son:</a:t>
          </a:r>
          <a:endParaRPr lang="es-ES">
            <a:effectLst/>
          </a:endParaRPr>
        </a:p>
        <a:p>
          <a:r>
            <a:rPr lang="es-ES" sz="1100">
              <a:solidFill>
                <a:schemeClr val="dk1"/>
              </a:solidFill>
              <a:effectLst/>
              <a:latin typeface="+mn-lt"/>
              <a:ea typeface="+mn-ea"/>
              <a:cs typeface="+mn-cs"/>
            </a:rPr>
            <a:t> </a:t>
          </a:r>
          <a:endParaRPr lang="es-ES">
            <a:effectLst/>
          </a:endParaRPr>
        </a:p>
        <a:p>
          <a:r>
            <a:rPr lang="es-ES" sz="1100">
              <a:solidFill>
                <a:schemeClr val="dk1"/>
              </a:solidFill>
              <a:effectLst/>
              <a:latin typeface="+mn-lt"/>
              <a:ea typeface="+mn-ea"/>
              <a:cs typeface="+mn-cs"/>
            </a:rPr>
            <a:t>		Huelva-Sevilla 109 Km</a:t>
          </a:r>
          <a:endParaRPr lang="es-ES">
            <a:effectLst/>
          </a:endParaRPr>
        </a:p>
        <a:p>
          <a:r>
            <a:rPr lang="es-ES" sz="1100">
              <a:solidFill>
                <a:schemeClr val="dk1"/>
              </a:solidFill>
              <a:effectLst/>
              <a:latin typeface="+mn-lt"/>
              <a:ea typeface="+mn-ea"/>
              <a:cs typeface="+mn-cs"/>
            </a:rPr>
            <a:t>		Huelva-Zafra 179 Km</a:t>
          </a:r>
          <a:endParaRPr lang="es-ES">
            <a:effectLst/>
          </a:endParaRPr>
        </a:p>
        <a:p>
          <a:r>
            <a:rPr lang="es-ES" sz="1100">
              <a:solidFill>
                <a:schemeClr val="dk1"/>
              </a:solidFill>
              <a:effectLst/>
              <a:latin typeface="+mn-lt"/>
              <a:ea typeface="+mn-ea"/>
              <a:cs typeface="+mn-cs"/>
            </a:rPr>
            <a:t> </a:t>
          </a:r>
        </a:p>
        <a:p>
          <a:endParaRPr lang="es-E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76200</xdr:colOff>
      <xdr:row>2</xdr:row>
      <xdr:rowOff>19051</xdr:rowOff>
    </xdr:from>
    <xdr:to>
      <xdr:col>9</xdr:col>
      <xdr:colOff>412751</xdr:colOff>
      <xdr:row>64</xdr:row>
      <xdr:rowOff>174624</xdr:rowOff>
    </xdr:to>
    <xdr:sp macro="" textlink="">
      <xdr:nvSpPr>
        <xdr:cNvPr id="4" name="CuadroTexto 3">
          <a:extLst>
            <a:ext uri="{FF2B5EF4-FFF2-40B4-BE49-F238E27FC236}">
              <a16:creationId xmlns:a16="http://schemas.microsoft.com/office/drawing/2014/main" id="{00000000-0008-0000-1900-000004000000}"/>
            </a:ext>
          </a:extLst>
        </xdr:cNvPr>
        <xdr:cNvSpPr txBox="1"/>
      </xdr:nvSpPr>
      <xdr:spPr>
        <a:xfrm>
          <a:off x="76200" y="558801"/>
          <a:ext cx="9940926" cy="1298257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1100" b="0" i="0" baseline="0">
              <a:solidFill>
                <a:schemeClr val="dk1"/>
              </a:solidFill>
              <a:effectLst/>
              <a:latin typeface="+mn-lt"/>
              <a:ea typeface="+mn-ea"/>
              <a:cs typeface="+mn-cs"/>
            </a:rPr>
            <a:t>Este apartado completa al 2.5.2 de esta memoria, dedicado a instalaciones especiales de carga y descarga, por lo que los datos sobre características de las instalaciones que en él se recogen no se volverán a repetir.</a:t>
          </a:r>
          <a:endParaRPr lang="es-ES">
            <a:effectLst/>
          </a:endParaRPr>
        </a:p>
        <a:p>
          <a:r>
            <a:rPr lang="es-ES" sz="1100">
              <a:solidFill>
                <a:schemeClr val="dk1"/>
              </a:solidFill>
              <a:effectLst/>
              <a:latin typeface="+mn-lt"/>
              <a:ea typeface="+mn-ea"/>
              <a:cs typeface="+mn-cs"/>
            </a:rPr>
            <a:t>	Desde el interior de la Ría del Odiel y enumerándolas por el orden en que físicamente están ubicadas, el Puerto de Huelva cuenta con las siguientes instalaciones para tráficos específicos:</a:t>
          </a:r>
          <a:endParaRPr lang="es-ES">
            <a:effectLst/>
          </a:endParaRPr>
        </a:p>
        <a:p>
          <a:r>
            <a:rPr lang="es-ES" sz="1100">
              <a:solidFill>
                <a:schemeClr val="dk1"/>
              </a:solidFill>
              <a:effectLst/>
              <a:latin typeface="+mn-lt"/>
              <a:ea typeface="+mn-ea"/>
              <a:cs typeface="+mn-cs"/>
            </a:rPr>
            <a:t> </a:t>
          </a:r>
          <a:endParaRPr lang="es-ES">
            <a:effectLst/>
          </a:endParaRPr>
        </a:p>
        <a:p>
          <a:r>
            <a:rPr lang="es-ES" sz="1100">
              <a:solidFill>
                <a:schemeClr val="dk1"/>
              </a:solidFill>
              <a:effectLst/>
              <a:latin typeface="+mn-lt"/>
              <a:ea typeface="+mn-ea"/>
              <a:cs typeface="+mn-cs"/>
            </a:rPr>
            <a:t>*</a:t>
          </a:r>
          <a:r>
            <a:rPr lang="es-ES" sz="1100" baseline="0">
              <a:solidFill>
                <a:schemeClr val="dk1"/>
              </a:solidFill>
              <a:effectLst/>
              <a:latin typeface="+mn-lt"/>
              <a:ea typeface="+mn-ea"/>
              <a:cs typeface="+mn-cs"/>
            </a:rPr>
            <a:t> </a:t>
          </a:r>
          <a:r>
            <a:rPr lang="es-ES" sz="1100">
              <a:solidFill>
                <a:schemeClr val="dk1"/>
              </a:solidFill>
              <a:effectLst/>
              <a:latin typeface="+mn-lt"/>
              <a:ea typeface="+mn-ea"/>
              <a:cs typeface="+mn-cs"/>
            </a:rPr>
            <a:t>Pantalán de FERTIBERIA, S.A. (Fosfórico)</a:t>
          </a:r>
          <a:endParaRPr lang="es-ES">
            <a:effectLst/>
          </a:endParaRPr>
        </a:p>
        <a:p>
          <a:r>
            <a:rPr lang="es-ES" sz="1100">
              <a:solidFill>
                <a:schemeClr val="dk1"/>
              </a:solidFill>
              <a:effectLst/>
              <a:latin typeface="+mn-lt"/>
              <a:ea typeface="+mn-ea"/>
              <a:cs typeface="+mn-cs"/>
            </a:rPr>
            <a:t>Este pantalán, construido en 1972 por Fosfórico Español, S.A. se dedica actualmente al tráfico de ácidos. </a:t>
          </a:r>
          <a:endParaRPr lang="es-ES">
            <a:effectLst/>
          </a:endParaRPr>
        </a:p>
        <a:p>
          <a:r>
            <a:rPr lang="es-ES" sz="1100">
              <a:solidFill>
                <a:schemeClr val="dk1"/>
              </a:solidFill>
              <a:effectLst/>
              <a:latin typeface="+mn-lt"/>
              <a:ea typeface="+mn-ea"/>
              <a:cs typeface="+mn-cs"/>
            </a:rPr>
            <a:t>* Pantalán de Atlantic Copper, S.L.U. norte</a:t>
          </a:r>
          <a:endParaRPr lang="es-ES">
            <a:effectLst/>
          </a:endParaRPr>
        </a:p>
        <a:p>
          <a:r>
            <a:rPr lang="es-ES" sz="1100">
              <a:solidFill>
                <a:schemeClr val="dk1"/>
              </a:solidFill>
              <a:effectLst/>
              <a:latin typeface="+mn-lt"/>
              <a:ea typeface="+mn-ea"/>
              <a:cs typeface="+mn-cs"/>
            </a:rPr>
            <a:t>	Este pantalán de un sólo atraque, fue construido en 2010 por Atlantic Copper, S.A. Tiene un calado de 6,50 m y cuenta con una tubería de 14” para la  carga de ácido sulfúrico.</a:t>
          </a:r>
          <a:endParaRPr lang="es-ES">
            <a:effectLst/>
          </a:endParaRPr>
        </a:p>
        <a:p>
          <a:r>
            <a:rPr lang="es-ES" sz="1100">
              <a:solidFill>
                <a:schemeClr val="dk1"/>
              </a:solidFill>
              <a:effectLst/>
              <a:latin typeface="+mn-lt"/>
              <a:ea typeface="+mn-ea"/>
              <a:cs typeface="+mn-cs"/>
            </a:rPr>
            <a:t> </a:t>
          </a:r>
          <a:endParaRPr lang="es-ES">
            <a:effectLst/>
          </a:endParaRPr>
        </a:p>
        <a:p>
          <a:r>
            <a:rPr lang="es-ES" sz="1100">
              <a:solidFill>
                <a:schemeClr val="dk1"/>
              </a:solidFill>
              <a:effectLst/>
              <a:latin typeface="+mn-lt"/>
              <a:ea typeface="+mn-ea"/>
              <a:cs typeface="+mn-cs"/>
            </a:rPr>
            <a:t>* Pantalán de FERTIBERIA, S.A. (Abonos)</a:t>
          </a:r>
          <a:endParaRPr lang="es-ES">
            <a:effectLst/>
          </a:endParaRPr>
        </a:p>
        <a:p>
          <a:r>
            <a:rPr lang="es-ES" sz="1100">
              <a:solidFill>
                <a:schemeClr val="dk1"/>
              </a:solidFill>
              <a:effectLst/>
              <a:latin typeface="+mn-lt"/>
              <a:ea typeface="+mn-ea"/>
              <a:cs typeface="+mn-cs"/>
            </a:rPr>
            <a:t>	Construido en el año 1966, e igual que los dos anteriores en la margen izquierda del Odiel, este pantalán está habilitado para la carga de amoniaco, además cuenta con una cinta transportadora para la carga de abonos.</a:t>
          </a:r>
          <a:endParaRPr lang="es-ES">
            <a:effectLst/>
          </a:endParaRPr>
        </a:p>
        <a:p>
          <a:r>
            <a:rPr lang="es-ES" sz="1100">
              <a:solidFill>
                <a:schemeClr val="dk1"/>
              </a:solidFill>
              <a:effectLst/>
              <a:latin typeface="+mn-lt"/>
              <a:ea typeface="+mn-ea"/>
              <a:cs typeface="+mn-cs"/>
            </a:rPr>
            <a:t> </a:t>
          </a:r>
          <a:endParaRPr lang="es-ES">
            <a:effectLst/>
          </a:endParaRPr>
        </a:p>
        <a:p>
          <a:r>
            <a:rPr lang="es-ES" sz="1100">
              <a:solidFill>
                <a:schemeClr val="dk1"/>
              </a:solidFill>
              <a:effectLst/>
              <a:latin typeface="+mn-lt"/>
              <a:ea typeface="+mn-ea"/>
              <a:cs typeface="+mn-cs"/>
            </a:rPr>
            <a:t>* Muelle de Petroleros de Torre Arenillas</a:t>
          </a:r>
          <a:endParaRPr lang="es-ES">
            <a:effectLst/>
          </a:endParaRPr>
        </a:p>
        <a:p>
          <a:r>
            <a:rPr lang="es-ES" sz="1100">
              <a:solidFill>
                <a:schemeClr val="dk1"/>
              </a:solidFill>
              <a:effectLst/>
              <a:latin typeface="+mn-lt"/>
              <a:ea typeface="+mn-ea"/>
              <a:cs typeface="+mn-cs"/>
            </a:rPr>
            <a:t>	Construido por la Administración en 1968, cuenta con dos atraques independientes que se destinan al tráfico de productos petrolíferos y petroquímicos, y fundamentalmente al embarque/desembaque de productos refinados procedentes/para la Refinería "La Rábida" de CEPSA.</a:t>
          </a:r>
          <a:endParaRPr lang="es-ES">
            <a:effectLst/>
          </a:endParaRPr>
        </a:p>
        <a:p>
          <a:r>
            <a:rPr lang="es-ES" sz="1100">
              <a:solidFill>
                <a:schemeClr val="dk1"/>
              </a:solidFill>
              <a:effectLst/>
              <a:latin typeface="+mn-lt"/>
              <a:ea typeface="+mn-ea"/>
              <a:cs typeface="+mn-cs"/>
            </a:rPr>
            <a:t> * Muelle de Impala,</a:t>
          </a:r>
          <a:r>
            <a:rPr lang="es-ES" sz="1100" baseline="0">
              <a:solidFill>
                <a:schemeClr val="dk1"/>
              </a:solidFill>
              <a:effectLst/>
              <a:latin typeface="+mn-lt"/>
              <a:ea typeface="+mn-ea"/>
              <a:cs typeface="+mn-cs"/>
            </a:rPr>
            <a:t> S.L.</a:t>
          </a:r>
          <a:endParaRPr lang="es-ES">
            <a:effectLst/>
          </a:endParaRPr>
        </a:p>
        <a:p>
          <a:r>
            <a:rPr lang="es-ES" sz="1100">
              <a:solidFill>
                <a:schemeClr val="dk1"/>
              </a:solidFill>
              <a:effectLst/>
              <a:latin typeface="+mn-lt"/>
              <a:ea typeface="+mn-ea"/>
              <a:cs typeface="+mn-cs"/>
            </a:rPr>
            <a:t>	Este</a:t>
          </a:r>
          <a:r>
            <a:rPr lang="es-ES" sz="1100" baseline="0">
              <a:solidFill>
                <a:schemeClr val="dk1"/>
              </a:solidFill>
              <a:effectLst/>
              <a:latin typeface="+mn-lt"/>
              <a:ea typeface="+mn-ea"/>
              <a:cs typeface="+mn-cs"/>
            </a:rPr>
            <a:t> muelle ha sido construido en 2015. </a:t>
          </a:r>
          <a:r>
            <a:rPr lang="es-ES" sz="1100">
              <a:solidFill>
                <a:schemeClr val="dk1"/>
              </a:solidFill>
              <a:effectLst/>
              <a:latin typeface="+mn-lt"/>
              <a:ea typeface="+mn-ea"/>
              <a:cs typeface="+mn-cs"/>
            </a:rPr>
            <a:t>Dispone de un calado de 13 m</a:t>
          </a:r>
          <a:r>
            <a:rPr lang="es-ES" sz="1100" baseline="0">
              <a:solidFill>
                <a:schemeClr val="dk1"/>
              </a:solidFill>
              <a:effectLst/>
              <a:latin typeface="+mn-lt"/>
              <a:ea typeface="+mn-ea"/>
              <a:cs typeface="+mn-cs"/>
            </a:rPr>
            <a:t> y cuenta con cintas para la carga/descarga de concentrados metálicos con capacidad de 1.000 Tm/h. </a:t>
          </a:r>
          <a:endParaRPr lang="es-ES">
            <a:effectLst/>
          </a:endParaRPr>
        </a:p>
        <a:p>
          <a:r>
            <a:rPr lang="es-ES" sz="1100">
              <a:solidFill>
                <a:schemeClr val="dk1"/>
              </a:solidFill>
              <a:effectLst/>
              <a:latin typeface="+mn-lt"/>
              <a:ea typeface="+mn-ea"/>
              <a:cs typeface="+mn-cs"/>
            </a:rPr>
            <a:t> </a:t>
          </a:r>
          <a:endParaRPr lang="es-ES">
            <a:effectLst/>
          </a:endParaRPr>
        </a:p>
        <a:p>
          <a:r>
            <a:rPr lang="es-ES" sz="1100">
              <a:solidFill>
                <a:schemeClr val="dk1"/>
              </a:solidFill>
              <a:effectLst/>
              <a:latin typeface="+mn-lt"/>
              <a:ea typeface="+mn-ea"/>
              <a:cs typeface="+mn-cs"/>
            </a:rPr>
            <a:t>* Pantalán de Atlantic Copper, S.L.U. TNP 2</a:t>
          </a:r>
          <a:endParaRPr lang="es-ES">
            <a:effectLst/>
          </a:endParaRPr>
        </a:p>
        <a:p>
          <a:r>
            <a:rPr lang="es-ES" sz="1100">
              <a:solidFill>
                <a:schemeClr val="dk1"/>
              </a:solidFill>
              <a:effectLst/>
              <a:latin typeface="+mn-lt"/>
              <a:ea typeface="+mn-ea"/>
              <a:cs typeface="+mn-cs"/>
            </a:rPr>
            <a:t>	Este pantalán, construido en 1975 por A.I.E.S.A, cuenta con instalaciones de tuberías para trasiego de</a:t>
          </a:r>
          <a:r>
            <a:rPr lang="es-ES" sz="1100" baseline="0">
              <a:solidFill>
                <a:schemeClr val="dk1"/>
              </a:solidFill>
              <a:effectLst/>
              <a:latin typeface="+mn-lt"/>
              <a:ea typeface="+mn-ea"/>
              <a:cs typeface="+mn-cs"/>
            </a:rPr>
            <a:t> ácido sulfúrico</a:t>
          </a:r>
          <a:r>
            <a:rPr lang="es-ES" sz="1100">
              <a:solidFill>
                <a:schemeClr val="dk1"/>
              </a:solidFill>
              <a:effectLst/>
              <a:latin typeface="+mn-lt"/>
              <a:ea typeface="+mn-ea"/>
              <a:cs typeface="+mn-cs"/>
            </a:rPr>
            <a:t> procedentede la factoría de Atlantic Copper, S.L.U.</a:t>
          </a:r>
          <a:endParaRPr lang="es-ES">
            <a:effectLst/>
          </a:endParaRPr>
        </a:p>
        <a:p>
          <a:r>
            <a:rPr lang="es-ES" sz="1100">
              <a:solidFill>
                <a:schemeClr val="dk1"/>
              </a:solidFill>
              <a:effectLst/>
              <a:latin typeface="+mn-lt"/>
              <a:ea typeface="+mn-ea"/>
              <a:cs typeface="+mn-cs"/>
            </a:rPr>
            <a:t> </a:t>
          </a:r>
          <a:endParaRPr lang="es-ES">
            <a:effectLst/>
          </a:endParaRPr>
        </a:p>
        <a:p>
          <a:r>
            <a:rPr lang="es-ES" sz="1100">
              <a:solidFill>
                <a:schemeClr val="dk1"/>
              </a:solidFill>
              <a:effectLst/>
              <a:latin typeface="+mn-lt"/>
              <a:ea typeface="+mn-ea"/>
              <a:cs typeface="+mn-cs"/>
            </a:rPr>
            <a:t>* Pantalán de Atlantic Copper, S.L.U. TNP 1</a:t>
          </a:r>
          <a:endParaRPr lang="es-ES">
            <a:effectLst/>
          </a:endParaRPr>
        </a:p>
        <a:p>
          <a:r>
            <a:rPr lang="es-ES" sz="1100">
              <a:solidFill>
                <a:schemeClr val="dk1"/>
              </a:solidFill>
              <a:effectLst/>
              <a:latin typeface="+mn-lt"/>
              <a:ea typeface="+mn-ea"/>
              <a:cs typeface="+mn-cs"/>
            </a:rPr>
            <a:t>	Este pantalán de un solo atraque que está situado entre el de Levantino Aragonesas de Tránsitos, S.A. y el de Atlantic Copper, S.L.U.,TNP</a:t>
          </a:r>
          <a:r>
            <a:rPr lang="es-ES" sz="1100" baseline="0">
              <a:solidFill>
                <a:schemeClr val="dk1"/>
              </a:solidFill>
              <a:effectLst/>
              <a:latin typeface="+mn-lt"/>
              <a:ea typeface="+mn-ea"/>
              <a:cs typeface="+mn-cs"/>
            </a:rPr>
            <a:t> 2, </a:t>
          </a:r>
          <a:r>
            <a:rPr lang="es-ES" sz="1100">
              <a:solidFill>
                <a:schemeClr val="dk1"/>
              </a:solidFill>
              <a:effectLst/>
              <a:latin typeface="+mn-lt"/>
              <a:ea typeface="+mn-ea"/>
              <a:cs typeface="+mn-cs"/>
            </a:rPr>
            <a:t> entró en servicio en el año 1984. Tiene un calado de 9,5 m</a:t>
          </a:r>
          <a:r>
            <a:rPr lang="es-ES" sz="1100" baseline="0">
              <a:solidFill>
                <a:schemeClr val="dk1"/>
              </a:solidFill>
              <a:effectLst/>
              <a:latin typeface="+mn-lt"/>
              <a:ea typeface="+mn-ea"/>
              <a:cs typeface="+mn-cs"/>
            </a:rPr>
            <a:t> y c</a:t>
          </a:r>
          <a:r>
            <a:rPr lang="es-ES" sz="1100">
              <a:solidFill>
                <a:schemeClr val="dk1"/>
              </a:solidFill>
              <a:effectLst/>
              <a:latin typeface="+mn-lt"/>
              <a:ea typeface="+mn-ea"/>
              <a:cs typeface="+mn-cs"/>
            </a:rPr>
            <a:t>uenta con una tubería de 14'' para trasiego de ácido sulfúrico.</a:t>
          </a:r>
          <a:endParaRPr lang="es-ES">
            <a:effectLst/>
          </a:endParaRPr>
        </a:p>
        <a:p>
          <a:r>
            <a:rPr lang="es-ES" sz="1100">
              <a:solidFill>
                <a:schemeClr val="dk1"/>
              </a:solidFill>
              <a:effectLst/>
              <a:latin typeface="+mn-lt"/>
              <a:ea typeface="+mn-ea"/>
              <a:cs typeface="+mn-cs"/>
            </a:rPr>
            <a:t> </a:t>
          </a:r>
          <a:endParaRPr lang="es-ES">
            <a:effectLst/>
          </a:endParaRPr>
        </a:p>
        <a:p>
          <a:r>
            <a:rPr lang="es-ES" sz="1100">
              <a:solidFill>
                <a:schemeClr val="dk1"/>
              </a:solidFill>
              <a:effectLst/>
              <a:latin typeface="+mn-lt"/>
              <a:ea typeface="+mn-ea"/>
              <a:cs typeface="+mn-cs"/>
            </a:rPr>
            <a:t>* Pantalán de Levantino Aragonesas</a:t>
          </a:r>
          <a:r>
            <a:rPr lang="es-ES" sz="1100" baseline="0">
              <a:solidFill>
                <a:schemeClr val="dk1"/>
              </a:solidFill>
              <a:effectLst/>
              <a:latin typeface="+mn-lt"/>
              <a:ea typeface="+mn-ea"/>
              <a:cs typeface="+mn-cs"/>
            </a:rPr>
            <a:t> de tránsito, S.A. (antes </a:t>
          </a:r>
          <a:r>
            <a:rPr lang="es-ES" sz="1100">
              <a:solidFill>
                <a:schemeClr val="dk1"/>
              </a:solidFill>
              <a:effectLst/>
              <a:latin typeface="+mn-lt"/>
              <a:ea typeface="+mn-ea"/>
              <a:cs typeface="+mn-cs"/>
            </a:rPr>
            <a:t>Fertinagro Sur, S.L.)</a:t>
          </a:r>
          <a:endParaRPr lang="es-ES">
            <a:effectLst/>
          </a:endParaRPr>
        </a:p>
        <a:p>
          <a:pPr eaLnBrk="1" fontAlgn="auto" latinLnBrk="0" hangingPunct="1"/>
          <a:r>
            <a:rPr lang="es-ES" sz="1100">
              <a:solidFill>
                <a:schemeClr val="dk1"/>
              </a:solidFill>
              <a:effectLst/>
              <a:latin typeface="+mn-lt"/>
              <a:ea typeface="+mn-ea"/>
              <a:cs typeface="+mn-cs"/>
            </a:rPr>
            <a:t>	Este Pantalán,</a:t>
          </a:r>
          <a:r>
            <a:rPr lang="es-ES" sz="1100" baseline="0">
              <a:solidFill>
                <a:schemeClr val="dk1"/>
              </a:solidFill>
              <a:effectLst/>
              <a:latin typeface="+mn-lt"/>
              <a:ea typeface="+mn-ea"/>
              <a:cs typeface="+mn-cs"/>
            </a:rPr>
            <a:t> </a:t>
          </a:r>
          <a:r>
            <a:rPr lang="es-ES" sz="1100">
              <a:solidFill>
                <a:schemeClr val="dk1"/>
              </a:solidFill>
              <a:effectLst/>
              <a:latin typeface="+mn-lt"/>
              <a:ea typeface="+mn-ea"/>
              <a:cs typeface="+mn-cs"/>
            </a:rPr>
            <a:t>de un atraque, está situado entre el de Atlantic Copper, S.L.U.</a:t>
          </a:r>
          <a:r>
            <a:rPr lang="es-ES" sz="1100" baseline="0">
              <a:solidFill>
                <a:schemeClr val="dk1"/>
              </a:solidFill>
              <a:effectLst/>
              <a:latin typeface="+mn-lt"/>
              <a:ea typeface="+mn-ea"/>
              <a:cs typeface="+mn-cs"/>
            </a:rPr>
            <a:t> TNP 1</a:t>
          </a:r>
          <a:r>
            <a:rPr lang="es-ES" sz="1100">
              <a:solidFill>
                <a:schemeClr val="dk1"/>
              </a:solidFill>
              <a:effectLst/>
              <a:latin typeface="+mn-lt"/>
              <a:ea typeface="+mn-ea"/>
              <a:cs typeface="+mn-cs"/>
            </a:rPr>
            <a:t> y el de Enagás, habiendo entrado en servicio en 1981. Tiene un calado de 9,7 m y está previsto pueda aumentarse en el futuro. Cuenta con una tubería de 8'' para el trasiego para el trasiego de ácidos fosfórico y sulfúrico.</a:t>
          </a:r>
          <a:endParaRPr lang="es-ES">
            <a:effectLst/>
          </a:endParaRPr>
        </a:p>
        <a:p>
          <a:r>
            <a:rPr lang="es-ES" sz="1100">
              <a:solidFill>
                <a:schemeClr val="dk1"/>
              </a:solidFill>
              <a:effectLst/>
              <a:latin typeface="+mn-lt"/>
              <a:ea typeface="+mn-ea"/>
              <a:cs typeface="+mn-cs"/>
            </a:rPr>
            <a:t> </a:t>
          </a:r>
          <a:endParaRPr lang="es-ES">
            <a:effectLst/>
          </a:endParaRPr>
        </a:p>
        <a:p>
          <a:r>
            <a:rPr lang="es-ES" sz="1100">
              <a:solidFill>
                <a:schemeClr val="dk1"/>
              </a:solidFill>
              <a:effectLst/>
              <a:latin typeface="+mn-lt"/>
              <a:ea typeface="+mn-ea"/>
              <a:cs typeface="+mn-cs"/>
            </a:rPr>
            <a:t> * Pantalán de Enagás, S.A.</a:t>
          </a:r>
          <a:endParaRPr lang="es-ES">
            <a:effectLst/>
          </a:endParaRPr>
        </a:p>
        <a:p>
          <a:r>
            <a:rPr lang="es-ES" sz="1100">
              <a:solidFill>
                <a:schemeClr val="dk1"/>
              </a:solidFill>
              <a:effectLst/>
              <a:latin typeface="+mn-lt"/>
              <a:ea typeface="+mn-ea"/>
              <a:cs typeface="+mn-cs"/>
            </a:rPr>
            <a:t>	En 1988 entró en servicio el pantalán construido por ENAGÁS entre el de Levantino</a:t>
          </a:r>
          <a:r>
            <a:rPr lang="es-ES" sz="1100" baseline="0">
              <a:solidFill>
                <a:schemeClr val="dk1"/>
              </a:solidFill>
              <a:effectLst/>
              <a:latin typeface="+mn-lt"/>
              <a:ea typeface="+mn-ea"/>
              <a:cs typeface="+mn-cs"/>
            </a:rPr>
            <a:t> Aragonesa de Tránsitos, S.A. (antes fertinagro Sur, S.L.U.) </a:t>
          </a:r>
          <a:r>
            <a:rPr lang="es-ES" sz="1100">
              <a:solidFill>
                <a:schemeClr val="dk1"/>
              </a:solidFill>
              <a:effectLst/>
              <a:latin typeface="+mn-lt"/>
              <a:ea typeface="+mn-ea"/>
              <a:cs typeface="+mn-cs"/>
            </a:rPr>
            <a:t>y el pantalán Reina Sofía, para la descarga/carga de grandes</a:t>
          </a:r>
          <a:r>
            <a:rPr lang="es-ES" sz="1100" baseline="0">
              <a:solidFill>
                <a:schemeClr val="dk1"/>
              </a:solidFill>
              <a:effectLst/>
              <a:latin typeface="+mn-lt"/>
              <a:ea typeface="+mn-ea"/>
              <a:cs typeface="+mn-cs"/>
            </a:rPr>
            <a:t> buques</a:t>
          </a:r>
          <a:r>
            <a:rPr lang="es-ES" sz="1100">
              <a:solidFill>
                <a:schemeClr val="dk1"/>
              </a:solidFill>
              <a:effectLst/>
              <a:latin typeface="+mn-lt"/>
              <a:ea typeface="+mn-ea"/>
              <a:cs typeface="+mn-cs"/>
            </a:rPr>
            <a:t>. Dispone de un atraque con calado de 12 m, equipado con brazos de carga y red de tuberías que le comunican con el resto de las instalaciones del terminal de gas natural. Su capacidad de descarga del muelle es de 4.000 m</a:t>
          </a:r>
          <a:r>
            <a:rPr lang="es-ES" sz="1100" baseline="30000">
              <a:solidFill>
                <a:schemeClr val="dk1"/>
              </a:solidFill>
              <a:effectLst/>
              <a:latin typeface="+mn-lt"/>
              <a:ea typeface="+mn-ea"/>
              <a:cs typeface="+mn-cs"/>
            </a:rPr>
            <a:t>3</a:t>
          </a:r>
          <a:r>
            <a:rPr lang="es-ES" sz="1100">
              <a:solidFill>
                <a:schemeClr val="dk1"/>
              </a:solidFill>
              <a:effectLst/>
              <a:latin typeface="+mn-lt"/>
              <a:ea typeface="+mn-ea"/>
              <a:cs typeface="+mn-cs"/>
            </a:rPr>
            <a:t>/h de GNL.</a:t>
          </a:r>
          <a:endParaRPr lang="es-ES">
            <a:effectLst/>
          </a:endParaRPr>
        </a:p>
        <a:p>
          <a:r>
            <a:rPr lang="es-ES" sz="1100">
              <a:solidFill>
                <a:schemeClr val="dk1"/>
              </a:solidFill>
              <a:effectLst/>
              <a:latin typeface="+mn-lt"/>
              <a:ea typeface="+mn-ea"/>
              <a:cs typeface="+mn-cs"/>
            </a:rPr>
            <a:t>  </a:t>
          </a:r>
          <a:endParaRPr lang="es-ES">
            <a:effectLst/>
          </a:endParaRPr>
        </a:p>
        <a:p>
          <a:r>
            <a:rPr lang="es-ES" sz="1100">
              <a:solidFill>
                <a:schemeClr val="dk1"/>
              </a:solidFill>
              <a:effectLst/>
              <a:latin typeface="+mn-lt"/>
              <a:ea typeface="+mn-ea"/>
              <a:cs typeface="+mn-cs"/>
            </a:rPr>
            <a:t>* Muelle Reina Sofía</a:t>
          </a:r>
          <a:endParaRPr lang="es-ES">
            <a:effectLst/>
          </a:endParaRPr>
        </a:p>
        <a:p>
          <a:r>
            <a:rPr lang="es-ES" sz="1100">
              <a:solidFill>
                <a:schemeClr val="dk1"/>
              </a:solidFill>
              <a:effectLst/>
              <a:latin typeface="+mn-lt"/>
              <a:ea typeface="+mn-ea"/>
              <a:cs typeface="+mn-cs"/>
            </a:rPr>
            <a:t>	Este muelle destinado a la carga y descarga de graneles líquidos lo construyó U.E.R.T.S.A., actualmente CEPSA, en 1976, y está formado por una pasarela de acceso y cuatro plataformas de atraque. Los cuatro atraques exteriores cuentan con sus correspondientes brazos de carga para el tráfico de líquidos.</a:t>
          </a:r>
          <a:endParaRPr lang="es-ES">
            <a:effectLst/>
          </a:endParaRPr>
        </a:p>
        <a:p>
          <a:r>
            <a:rPr lang="es-ES" sz="1100">
              <a:solidFill>
                <a:schemeClr val="dk1"/>
              </a:solidFill>
              <a:effectLst/>
              <a:latin typeface="+mn-lt"/>
              <a:ea typeface="+mn-ea"/>
              <a:cs typeface="+mn-cs"/>
            </a:rPr>
            <a:t> </a:t>
          </a:r>
          <a:endParaRPr lang="es-ES">
            <a:effectLst/>
          </a:endParaRPr>
        </a:p>
        <a:p>
          <a:r>
            <a:rPr lang="es-ES" sz="1100">
              <a:solidFill>
                <a:schemeClr val="dk1"/>
              </a:solidFill>
              <a:effectLst/>
              <a:latin typeface="+mn-lt"/>
              <a:ea typeface="+mn-ea"/>
              <a:cs typeface="+mn-cs"/>
            </a:rPr>
            <a:t> *</a:t>
          </a:r>
          <a:r>
            <a:rPr lang="es-ES" sz="1100" baseline="0">
              <a:solidFill>
                <a:schemeClr val="dk1"/>
              </a:solidFill>
              <a:effectLst/>
              <a:latin typeface="+mn-lt"/>
              <a:ea typeface="+mn-ea"/>
              <a:cs typeface="+mn-cs"/>
            </a:rPr>
            <a:t> </a:t>
          </a:r>
          <a:r>
            <a:rPr lang="es-ES" sz="1100">
              <a:solidFill>
                <a:schemeClr val="dk1"/>
              </a:solidFill>
              <a:effectLst/>
              <a:latin typeface="+mn-lt"/>
              <a:ea typeface="+mn-ea"/>
              <a:cs typeface="+mn-cs"/>
            </a:rPr>
            <a:t>Pantalán de Decal España, S.A. (norte)</a:t>
          </a:r>
          <a:endParaRPr lang="es-ES">
            <a:effectLst/>
          </a:endParaRPr>
        </a:p>
        <a:p>
          <a:r>
            <a:rPr lang="es-ES" sz="1100">
              <a:solidFill>
                <a:schemeClr val="dk1"/>
              </a:solidFill>
              <a:effectLst/>
              <a:latin typeface="+mn-lt"/>
              <a:ea typeface="+mn-ea"/>
              <a:cs typeface="+mn-cs"/>
            </a:rPr>
            <a:t>	Este Pantalán fue construido en 1995 por Catalana de Almacenajes Petrolíferos, S.A (actualmente Decal España, S.A.) para la descarga de gasolinas y gasóleos. Esta instalación está equipada además con un brazo de carga/descarga de ciclohexano, uno para aceite y una manguera para descarga de metanol. Está situado al sur del muelle Reina Sofía. Tiene un calado de 11,50 m (BMVE) y está formado por pasarela y plataforma, dos duques de alba de atraque y cuatro de amarre. Estructura de hormigón pilotada.</a:t>
          </a:r>
          <a:endParaRPr lang="es-ES">
            <a:effectLst/>
          </a:endParaRPr>
        </a:p>
        <a:p>
          <a:r>
            <a:rPr lang="es-ES" sz="1100">
              <a:solidFill>
                <a:schemeClr val="dk1"/>
              </a:solidFill>
              <a:effectLst/>
              <a:latin typeface="+mn-lt"/>
              <a:ea typeface="+mn-ea"/>
              <a:cs typeface="+mn-cs"/>
            </a:rPr>
            <a:t> </a:t>
          </a:r>
          <a:endParaRPr lang="es-ES">
            <a:effectLst/>
          </a:endParaRPr>
        </a:p>
        <a:p>
          <a:r>
            <a:rPr lang="es-ES" sz="1100">
              <a:solidFill>
                <a:schemeClr val="dk1"/>
              </a:solidFill>
              <a:effectLst/>
              <a:latin typeface="+mn-lt"/>
              <a:ea typeface="+mn-ea"/>
              <a:cs typeface="+mn-cs"/>
            </a:rPr>
            <a:t>* Pantalán de Decal España, S.A. (sur)</a:t>
          </a:r>
          <a:endParaRPr lang="es-ES">
            <a:effectLst/>
          </a:endParaRPr>
        </a:p>
        <a:p>
          <a:r>
            <a:rPr lang="es-ES" sz="1100">
              <a:solidFill>
                <a:schemeClr val="dk1"/>
              </a:solidFill>
              <a:effectLst/>
              <a:latin typeface="+mn-lt"/>
              <a:ea typeface="+mn-ea"/>
              <a:cs typeface="+mn-cs"/>
            </a:rPr>
            <a:t>	Este Pantalán fue construido en 2009 por Decal España, S.A. para la carga/descarga de aceites vegetales. Esta instalación está equipada además con un brazo de carga/descarga de gasóleo, uno para éster metílico, otro para metanol y otro para fuel. Está situado al sur del pantalán Reina Sofía. Tiene un calado de 12,50 m (BMVE) y está formado por pasarela y plataforma y cuatro duques de alba de amarre. Estructura de hormigón pilotada.</a:t>
          </a:r>
          <a:endParaRPr lang="es-ES">
            <a:effectLst/>
          </a:endParaRPr>
        </a:p>
        <a:p>
          <a:r>
            <a:rPr lang="es-ES" sz="1100">
              <a:solidFill>
                <a:schemeClr val="dk1"/>
              </a:solidFill>
              <a:effectLst/>
              <a:latin typeface="+mn-lt"/>
              <a:ea typeface="+mn-ea"/>
              <a:cs typeface="+mn-cs"/>
            </a:rPr>
            <a:t> </a:t>
          </a:r>
          <a:endParaRPr lang="es-ES">
            <a:effectLst/>
          </a:endParaRPr>
        </a:p>
        <a:p>
          <a:r>
            <a:rPr lang="es-ES" sz="1100">
              <a:solidFill>
                <a:schemeClr val="dk1"/>
              </a:solidFill>
              <a:effectLst/>
              <a:latin typeface="+mn-lt"/>
              <a:ea typeface="+mn-ea"/>
              <a:cs typeface="+mn-cs"/>
            </a:rPr>
            <a:t>* Pantalán de Decal España, S.A. (gabarras)</a:t>
          </a:r>
          <a:endParaRPr lang="es-ES">
            <a:effectLst/>
          </a:endParaRPr>
        </a:p>
        <a:p>
          <a:r>
            <a:rPr lang="es-ES" sz="1100">
              <a:solidFill>
                <a:schemeClr val="dk1"/>
              </a:solidFill>
              <a:effectLst/>
              <a:latin typeface="+mn-lt"/>
              <a:ea typeface="+mn-ea"/>
              <a:cs typeface="+mn-cs"/>
            </a:rPr>
            <a:t>	Este pantalán fue construido en 2008 para satisfacer la demanda de atraque de gabarras de </a:t>
          </a:r>
          <a:r>
            <a:rPr lang="es-ES" sz="1100" i="1">
              <a:solidFill>
                <a:schemeClr val="dk1"/>
              </a:solidFill>
              <a:effectLst/>
              <a:latin typeface="+mn-lt"/>
              <a:ea typeface="+mn-ea"/>
              <a:cs typeface="+mn-cs"/>
            </a:rPr>
            <a:t>bunkering</a:t>
          </a:r>
          <a:r>
            <a:rPr lang="es-ES" sz="1100">
              <a:solidFill>
                <a:schemeClr val="dk1"/>
              </a:solidFill>
              <a:effectLst/>
              <a:latin typeface="+mn-lt"/>
              <a:ea typeface="+mn-ea"/>
              <a:cs typeface="+mn-cs"/>
            </a:rPr>
            <a:t>. Dicha instalación, adentrada unos 100 m</a:t>
          </a:r>
          <a:r>
            <a:rPr lang="es-ES" sz="1100" baseline="0">
              <a:solidFill>
                <a:schemeClr val="dk1"/>
              </a:solidFill>
              <a:effectLst/>
              <a:latin typeface="+mn-lt"/>
              <a:ea typeface="+mn-ea"/>
              <a:cs typeface="+mn-cs"/>
            </a:rPr>
            <a:t> </a:t>
          </a:r>
          <a:r>
            <a:rPr lang="es-ES" sz="1100">
              <a:solidFill>
                <a:schemeClr val="dk1"/>
              </a:solidFill>
              <a:effectLst/>
              <a:latin typeface="+mn-lt"/>
              <a:ea typeface="+mn-ea"/>
              <a:cs typeface="+mn-cs"/>
            </a:rPr>
            <a:t>respecto a la línea de costa, cuenta con 82 m de eslora, una plataforma de atraque y carga/descarga, dos Duques de Alba de amarre, pasarelas peatonales, defensas de atraque, ganchos de escape rápido y un soporte de tuberías en las pasarelas peatonales.</a:t>
          </a:r>
        </a:p>
        <a:p>
          <a:endParaRPr lang="es-ES">
            <a:effectLst/>
          </a:endParaRPr>
        </a:p>
        <a:p>
          <a:r>
            <a:rPr lang="en-US" sz="1100">
              <a:solidFill>
                <a:schemeClr val="dk1"/>
              </a:solidFill>
              <a:effectLst/>
              <a:latin typeface="+mn-lt"/>
              <a:ea typeface="+mn-ea"/>
              <a:cs typeface="+mn-cs"/>
            </a:rPr>
            <a:t>* Rampa roll-on/roll-off en el Muelle Sur</a:t>
          </a:r>
          <a:endParaRPr lang="es-ES">
            <a:effectLst/>
          </a:endParaRPr>
        </a:p>
        <a:p>
          <a:r>
            <a:rPr lang="en-US" sz="1100">
              <a:solidFill>
                <a:schemeClr val="dk1"/>
              </a:solidFill>
              <a:effectLst/>
              <a:latin typeface="+mn-lt"/>
              <a:ea typeface="+mn-ea"/>
              <a:cs typeface="+mn-cs"/>
            </a:rPr>
            <a:t>	</a:t>
          </a:r>
          <a:r>
            <a:rPr lang="es-ES" sz="1100">
              <a:solidFill>
                <a:schemeClr val="dk1"/>
              </a:solidFill>
              <a:effectLst/>
              <a:latin typeface="+mn-lt"/>
              <a:ea typeface="+mn-ea"/>
              <a:cs typeface="+mn-cs"/>
            </a:rPr>
            <a:t>Esta rampa, actualmente propiedad</a:t>
          </a:r>
          <a:r>
            <a:rPr lang="es-ES" sz="1100" baseline="0">
              <a:solidFill>
                <a:schemeClr val="dk1"/>
              </a:solidFill>
              <a:effectLst/>
              <a:latin typeface="+mn-lt"/>
              <a:ea typeface="+mn-ea"/>
              <a:cs typeface="+mn-cs"/>
            </a:rPr>
            <a:t> de la Autoridad Portuaria de Huelva,</a:t>
          </a:r>
          <a:r>
            <a:rPr lang="es-ES" sz="1100">
              <a:solidFill>
                <a:schemeClr val="dk1"/>
              </a:solidFill>
              <a:effectLst/>
              <a:latin typeface="+mn-lt"/>
              <a:ea typeface="+mn-ea"/>
              <a:cs typeface="+mn-cs"/>
            </a:rPr>
            <a:t> fue construida en 2011 por Naviera Armas, S.A., para dar servicio a buques Ro-Pax destinados al transporte de pasajeros y de carga rodada. Con esta instalación se ha puesto en marcha una nueva línea regular desde Huelva con destino a las Islas Canarias. La rampa tiene una anchura de 27,51 m y 50,40 m de largo, teniendo capacidad para dar servicio a dos buques.</a:t>
          </a:r>
          <a:endParaRPr lang="es-ES">
            <a:effectLst/>
          </a:endParaRPr>
        </a:p>
        <a:p>
          <a:r>
            <a:rPr lang="es-ES" sz="1100">
              <a:solidFill>
                <a:schemeClr val="dk1"/>
              </a:solidFill>
              <a:effectLst/>
              <a:latin typeface="+mn-lt"/>
              <a:ea typeface="+mn-ea"/>
              <a:cs typeface="+mn-cs"/>
            </a:rPr>
            <a:t> </a:t>
          </a:r>
          <a:endParaRPr lang="es-ES">
            <a:effectLst/>
          </a:endParaRPr>
        </a:p>
        <a:p>
          <a:r>
            <a:rPr lang="es-ES" sz="1100">
              <a:solidFill>
                <a:schemeClr val="dk1"/>
              </a:solidFill>
              <a:effectLst/>
              <a:latin typeface="+mn-lt"/>
              <a:ea typeface="+mn-ea"/>
              <a:cs typeface="+mn-cs"/>
            </a:rPr>
            <a:t> * Monoboya Terminal</a:t>
          </a:r>
          <a:endParaRPr lang="es-ES">
            <a:effectLst/>
          </a:endParaRPr>
        </a:p>
        <a:p>
          <a:r>
            <a:rPr lang="es-ES" sz="1100">
              <a:solidFill>
                <a:schemeClr val="dk1"/>
              </a:solidFill>
              <a:effectLst/>
              <a:latin typeface="+mn-lt"/>
              <a:ea typeface="+mn-ea"/>
              <a:cs typeface="+mn-cs"/>
            </a:rPr>
            <a:t>	En calado de 22 metros y unida a la refinería "La Rábida" de CEPSA por un </a:t>
          </a:r>
          <a:r>
            <a:rPr lang="es-ES" sz="1100" i="1">
              <a:solidFill>
                <a:schemeClr val="dk1"/>
              </a:solidFill>
              <a:effectLst/>
              <a:latin typeface="+mn-lt"/>
              <a:ea typeface="+mn-ea"/>
              <a:cs typeface="+mn-cs"/>
            </a:rPr>
            <a:t>sea-line</a:t>
          </a:r>
          <a:r>
            <a:rPr lang="es-ES" sz="1100">
              <a:solidFill>
                <a:schemeClr val="dk1"/>
              </a:solidFill>
              <a:effectLst/>
              <a:latin typeface="+mn-lt"/>
              <a:ea typeface="+mn-ea"/>
              <a:cs typeface="+mn-cs"/>
            </a:rPr>
            <a:t> existe una monoboya para la recepción de los crudos de petróleos, con un rendimiento máximo de 3.800 Tm/h.</a:t>
          </a:r>
          <a:endParaRPr lang="es-ES">
            <a:effectLst/>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16</xdr:row>
      <xdr:rowOff>180974</xdr:rowOff>
    </xdr:from>
    <xdr:to>
      <xdr:col>10</xdr:col>
      <xdr:colOff>742950</xdr:colOff>
      <xdr:row>37</xdr:row>
      <xdr:rowOff>19049</xdr:rowOff>
    </xdr:to>
    <xdr:graphicFrame macro="">
      <xdr:nvGraphicFramePr>
        <xdr:cNvPr id="2" name="Gráfico 1">
          <a:extLst>
            <a:ext uri="{FF2B5EF4-FFF2-40B4-BE49-F238E27FC236}">
              <a16:creationId xmlns:a16="http://schemas.microsoft.com/office/drawing/2014/main" id="{00000000-0008-0000-3E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9525</xdr:colOff>
      <xdr:row>11</xdr:row>
      <xdr:rowOff>190499</xdr:rowOff>
    </xdr:from>
    <xdr:to>
      <xdr:col>11</xdr:col>
      <xdr:colOff>9525</xdr:colOff>
      <xdr:row>32</xdr:row>
      <xdr:rowOff>85725</xdr:rowOff>
    </xdr:to>
    <xdr:graphicFrame macro="">
      <xdr:nvGraphicFramePr>
        <xdr:cNvPr id="2" name="Gráfico 1">
          <a:extLst>
            <a:ext uri="{FF2B5EF4-FFF2-40B4-BE49-F238E27FC236}">
              <a16:creationId xmlns:a16="http://schemas.microsoft.com/office/drawing/2014/main" id="{00000000-0008-0000-3F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12</xdr:row>
      <xdr:rowOff>9524</xdr:rowOff>
    </xdr:from>
    <xdr:to>
      <xdr:col>11</xdr:col>
      <xdr:colOff>19050</xdr:colOff>
      <xdr:row>32</xdr:row>
      <xdr:rowOff>85725</xdr:rowOff>
    </xdr:to>
    <xdr:graphicFrame macro="">
      <xdr:nvGraphicFramePr>
        <xdr:cNvPr id="2" name="Gráfico 1">
          <a:extLst>
            <a:ext uri="{FF2B5EF4-FFF2-40B4-BE49-F238E27FC236}">
              <a16:creationId xmlns:a16="http://schemas.microsoft.com/office/drawing/2014/main" id="{00000000-0008-0000-4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12</xdr:row>
      <xdr:rowOff>185737</xdr:rowOff>
    </xdr:from>
    <xdr:to>
      <xdr:col>10</xdr:col>
      <xdr:colOff>838200</xdr:colOff>
      <xdr:row>32</xdr:row>
      <xdr:rowOff>85725</xdr:rowOff>
    </xdr:to>
    <xdr:graphicFrame macro="">
      <xdr:nvGraphicFramePr>
        <xdr:cNvPr id="2" name="Gráfico 1">
          <a:extLst>
            <a:ext uri="{FF2B5EF4-FFF2-40B4-BE49-F238E27FC236}">
              <a16:creationId xmlns:a16="http://schemas.microsoft.com/office/drawing/2014/main" id="{00000000-0008-0000-4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12</xdr:row>
      <xdr:rowOff>14287</xdr:rowOff>
    </xdr:from>
    <xdr:to>
      <xdr:col>10</xdr:col>
      <xdr:colOff>752475</xdr:colOff>
      <xdr:row>32</xdr:row>
      <xdr:rowOff>161925</xdr:rowOff>
    </xdr:to>
    <xdr:graphicFrame macro="">
      <xdr:nvGraphicFramePr>
        <xdr:cNvPr id="2" name="Gráfico 1">
          <a:extLst>
            <a:ext uri="{FF2B5EF4-FFF2-40B4-BE49-F238E27FC236}">
              <a16:creationId xmlns:a16="http://schemas.microsoft.com/office/drawing/2014/main" id="{00000000-0008-0000-4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8</xdr:row>
      <xdr:rowOff>185736</xdr:rowOff>
    </xdr:from>
    <xdr:to>
      <xdr:col>11</xdr:col>
      <xdr:colOff>0</xdr:colOff>
      <xdr:row>29</xdr:row>
      <xdr:rowOff>114300</xdr:rowOff>
    </xdr:to>
    <xdr:graphicFrame macro="">
      <xdr:nvGraphicFramePr>
        <xdr:cNvPr id="2" name="Gráfico 1">
          <a:extLst>
            <a:ext uri="{FF2B5EF4-FFF2-40B4-BE49-F238E27FC236}">
              <a16:creationId xmlns:a16="http://schemas.microsoft.com/office/drawing/2014/main" id="{00000000-0008-0000-4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3.bin"/></Relationships>
</file>

<file path=xl/worksheets/_rels/sheet6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4.bin"/></Relationships>
</file>

<file path=xl/worksheets/_rels/sheet6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5.bin"/></Relationships>
</file>

<file path=xl/worksheets/_rels/sheet6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6.bin"/></Relationships>
</file>

<file path=xl/worksheets/_rels/sheet6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67.bin"/></Relationships>
</file>

<file path=xl/worksheets/_rels/sheet6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68.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69.bin"/></Relationships>
</file>

<file path=xl/worksheets/_rels/sheet7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70.bin"/></Relationships>
</file>

<file path=xl/worksheets/_rels/sheet7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71.bin"/></Relationships>
</file>

<file path=xl/worksheets/_rels/sheet7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72.bin"/></Relationships>
</file>

<file path=xl/worksheets/_rels/sheet7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73.bin"/></Relationships>
</file>

<file path=xl/worksheets/_rels/sheet7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74.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2.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81.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84.xml.rels><?xml version="1.0" encoding="UTF-8" standalone="yes"?>
<Relationships xmlns="http://schemas.openxmlformats.org/package/2006/relationships"><Relationship Id="rId8" Type="http://schemas.openxmlformats.org/officeDocument/2006/relationships/hyperlink" Target="mailto:info@puertosdeandalucia.es" TargetMode="External"/><Relationship Id="rId13" Type="http://schemas.openxmlformats.org/officeDocument/2006/relationships/printerSettings" Target="../printerSettings/printerSettings83.bin"/><Relationship Id="rId3" Type="http://schemas.openxmlformats.org/officeDocument/2006/relationships/hyperlink" Target="mailto:lagambadehuelva@hotmail.com" TargetMode="External"/><Relationship Id="rId7" Type="http://schemas.openxmlformats.org/officeDocument/2006/relationships/hyperlink" Target="mailto:bomberos.oficina@huelva.es" TargetMode="External"/><Relationship Id="rId12" Type="http://schemas.openxmlformats.org/officeDocument/2006/relationships/hyperlink" Target="mailto:estihuelva@estihuelva.es" TargetMode="External"/><Relationship Id="rId2" Type="http://schemas.openxmlformats.org/officeDocument/2006/relationships/hyperlink" Target="mailto:registro@camarahuelva.com" TargetMode="External"/><Relationship Id="rId1" Type="http://schemas.openxmlformats.org/officeDocument/2006/relationships/hyperlink" Target="mailto:aduana.huelva@correo.aeat.es" TargetMode="External"/><Relationship Id="rId6" Type="http://schemas.openxmlformats.org/officeDocument/2006/relationships/hyperlink" Target="mailto:huelva.dp@comercio.mineco.es" TargetMode="External"/><Relationship Id="rId11" Type="http://schemas.openxmlformats.org/officeDocument/2006/relationships/hyperlink" Target="mailto:delegacion.hu.cmaot@juntadeandalucia.es" TargetMode="External"/><Relationship Id="rId5" Type="http://schemas.openxmlformats.org/officeDocument/2006/relationships/hyperlink" Target="mailto:comtemarhuelva@fn.mde.es" TargetMode="External"/><Relationship Id="rId10" Type="http://schemas.openxmlformats.org/officeDocument/2006/relationships/hyperlink" Target="mailto:zalvide@zalvide.com" TargetMode="External"/><Relationship Id="rId4" Type="http://schemas.openxmlformats.org/officeDocument/2006/relationships/hyperlink" Target="mailto:huelva@sasemar.es" TargetMode="External"/><Relationship Id="rId9" Type="http://schemas.openxmlformats.org/officeDocument/2006/relationships/hyperlink" Target="mailto:h-cmd-huelva-maritima@guardiacivil.org" TargetMode="External"/></Relationships>
</file>

<file path=xl/worksheets/_rels/sheet85.xml.rels><?xml version="1.0" encoding="UTF-8" standalone="yes"?>
<Relationships xmlns="http://schemas.openxmlformats.org/package/2006/relationships"><Relationship Id="rId13" Type="http://schemas.openxmlformats.org/officeDocument/2006/relationships/hyperlink" Target="mailto:info@serodiel.com" TargetMode="External"/><Relationship Id="rId18" Type="http://schemas.openxmlformats.org/officeDocument/2006/relationships/hyperlink" Target="mailto:fernando.calvillo@wilhelmsen.com" TargetMode="External"/><Relationship Id="rId26" Type="http://schemas.openxmlformats.org/officeDocument/2006/relationships/hyperlink" Target="mailto:portservice@boluda.com.es" TargetMode="External"/><Relationship Id="rId39" Type="http://schemas.openxmlformats.org/officeDocument/2006/relationships/hyperlink" Target="mailto:arodriguez@decalesp.com" TargetMode="External"/><Relationship Id="rId21" Type="http://schemas.openxmlformats.org/officeDocument/2006/relationships/hyperlink" Target="mailto:ag.hu@erhip.com" TargetMode="External"/><Relationship Id="rId34" Type="http://schemas.openxmlformats.org/officeDocument/2006/relationships/hyperlink" Target="mailto:jjalvo@naviera-armas.com" TargetMode="External"/><Relationship Id="rId42" Type="http://schemas.openxmlformats.org/officeDocument/2006/relationships/hyperlink" Target="mailto:jugomez@ham.es" TargetMode="External"/><Relationship Id="rId47" Type="http://schemas.openxmlformats.org/officeDocument/2006/relationships/hyperlink" Target="mailto:nrodriguezm@gasnaturalfenosa.com" TargetMode="External"/><Relationship Id="rId50" Type="http://schemas.openxmlformats.org/officeDocument/2006/relationships/hyperlink" Target="mailto:huelvapilots@huelvapilots.com" TargetMode="External"/><Relationship Id="rId7" Type="http://schemas.openxmlformats.org/officeDocument/2006/relationships/hyperlink" Target="mailto:conscorve@conscorve,com" TargetMode="External"/><Relationship Id="rId2" Type="http://schemas.openxmlformats.org/officeDocument/2006/relationships/hyperlink" Target="mailto:huelva@nexmaritime.com" TargetMode="External"/><Relationship Id="rId16" Type="http://schemas.openxmlformats.org/officeDocument/2006/relationships/hyperlink" Target="mailto:operationshuv@opdr.com" TargetMode="External"/><Relationship Id="rId29" Type="http://schemas.openxmlformats.org/officeDocument/2006/relationships/hyperlink" Target="mailto:info@marmisur.com" TargetMode="External"/><Relationship Id="rId11" Type="http://schemas.openxmlformats.org/officeDocument/2006/relationships/hyperlink" Target="mailto:perea@activanet.es" TargetMode="External"/><Relationship Id="rId24" Type="http://schemas.openxmlformats.org/officeDocument/2006/relationships/hyperlink" Target="mailto:towade.huelva@boluda.com.es" TargetMode="External"/><Relationship Id="rId32" Type="http://schemas.openxmlformats.org/officeDocument/2006/relationships/hyperlink" Target="mailto:administracion@inversionesonubenses.es" TargetMode="External"/><Relationship Id="rId37" Type="http://schemas.openxmlformats.org/officeDocument/2006/relationships/hyperlink" Target="mailto:fmartin@fmi.com" TargetMode="External"/><Relationship Id="rId40" Type="http://schemas.openxmlformats.org/officeDocument/2006/relationships/hyperlink" Target="mailto:tomas.mogedas@cepsa.com" TargetMode="External"/><Relationship Id="rId45" Type="http://schemas.openxmlformats.org/officeDocument/2006/relationships/hyperlink" Target="mailto:eduardo@sumismar.com" TargetMode="External"/><Relationship Id="rId53" Type="http://schemas.openxmlformats.org/officeDocument/2006/relationships/hyperlink" Target="mailto:javier.pena@impalaterminals.com" TargetMode="External"/><Relationship Id="rId5" Type="http://schemas.openxmlformats.org/officeDocument/2006/relationships/hyperlink" Target="mailto:consignacion.huv@berge-m.es" TargetMode="External"/><Relationship Id="rId10" Type="http://schemas.openxmlformats.org/officeDocument/2006/relationships/hyperlink" Target="mailto:astilleros@astilleroscotnsa.com" TargetMode="External"/><Relationship Id="rId19" Type="http://schemas.openxmlformats.org/officeDocument/2006/relationships/hyperlink" Target="mailto:agency.algeciras@mhbland.com" TargetMode="External"/><Relationship Id="rId31" Type="http://schemas.openxmlformats.org/officeDocument/2006/relationships/hyperlink" Target="mailto:carina.pereira@galp.com" TargetMode="External"/><Relationship Id="rId44" Type="http://schemas.openxmlformats.org/officeDocument/2006/relationships/hyperlink" Target="mailto:mjcalderay@disagon.com" TargetMode="External"/><Relationship Id="rId52" Type="http://schemas.openxmlformats.org/officeDocument/2006/relationships/hyperlink" Target="mailto:maria.jose@policedencias.com" TargetMode="External"/><Relationship Id="rId4" Type="http://schemas.openxmlformats.org/officeDocument/2006/relationships/hyperlink" Target="mailto:administracion.huelva@algeposa.com" TargetMode="External"/><Relationship Id="rId9" Type="http://schemas.openxmlformats.org/officeDocument/2006/relationships/hyperlink" Target="mailto:administracion@bastilipo.net" TargetMode="External"/><Relationship Id="rId14" Type="http://schemas.openxmlformats.org/officeDocument/2006/relationships/hyperlink" Target="mailto:rcmh.administraci&#243;n@gmail.com" TargetMode="External"/><Relationship Id="rId22" Type="http://schemas.openxmlformats.org/officeDocument/2006/relationships/hyperlink" Target="mailto:jmchr@transitos.e.telefonica.net" TargetMode="External"/><Relationship Id="rId27" Type="http://schemas.openxmlformats.org/officeDocument/2006/relationships/hyperlink" Target="mailto:miguelangel@ditrasa.es" TargetMode="External"/><Relationship Id="rId30" Type="http://schemas.openxmlformats.org/officeDocument/2006/relationships/hyperlink" Target="mailto:jmaviles@sbgmail.es" TargetMode="External"/><Relationship Id="rId35" Type="http://schemas.openxmlformats.org/officeDocument/2006/relationships/hyperlink" Target="mailto:bcopano@bernardinoabad.es" TargetMode="External"/><Relationship Id="rId43" Type="http://schemas.openxmlformats.org/officeDocument/2006/relationships/hyperlink" Target="mailto:jmadarieta@ibaizabalms.com" TargetMode="External"/><Relationship Id="rId48" Type="http://schemas.openxmlformats.org/officeDocument/2006/relationships/hyperlink" Target="mailto:luis.pieltain@repsol.com" TargetMode="External"/><Relationship Id="rId8" Type="http://schemas.openxmlformats.org/officeDocument/2006/relationships/hyperlink" Target="mailto:sermasa.alg@sermasa.net" TargetMode="External"/><Relationship Id="rId51" Type="http://schemas.openxmlformats.org/officeDocument/2006/relationships/hyperlink" Target="mailto:alberto.ramos@tervalis.es" TargetMode="External"/><Relationship Id="rId3" Type="http://schemas.openxmlformats.org/officeDocument/2006/relationships/hyperlink" Target="mailto:ad.dir@ership.com" TargetMode="External"/><Relationship Id="rId12" Type="http://schemas.openxmlformats.org/officeDocument/2006/relationships/hyperlink" Target="mailto:afernandezsamaniego@gmail.com" TargetMode="External"/><Relationship Id="rId17" Type="http://schemas.openxmlformats.org/officeDocument/2006/relationships/hyperlink" Target="mailto:iausina@transcoma.com" TargetMode="External"/><Relationship Id="rId25" Type="http://schemas.openxmlformats.org/officeDocument/2006/relationships/hyperlink" Target="mailto:amarreydesamarremolina@yahoo.es" TargetMode="External"/><Relationship Id="rId33" Type="http://schemas.openxmlformats.org/officeDocument/2006/relationships/hyperlink" Target="mailto:jcasencio@suardiaz.com" TargetMode="External"/><Relationship Id="rId38" Type="http://schemas.openxmlformats.org/officeDocument/2006/relationships/hyperlink" Target="mailto:luicas@fertiberia.es" TargetMode="External"/><Relationship Id="rId46" Type="http://schemas.openxmlformats.org/officeDocument/2006/relationships/hyperlink" Target="mailto:iciar.alvarez@molga.es" TargetMode="External"/><Relationship Id="rId20" Type="http://schemas.openxmlformats.org/officeDocument/2006/relationships/hyperlink" Target="mailto:termisur-eurocargo@ral.es" TargetMode="External"/><Relationship Id="rId41" Type="http://schemas.openxmlformats.org/officeDocument/2006/relationships/hyperlink" Target="mailto:consignacion.huv@berge-m.es" TargetMode="External"/><Relationship Id="rId54" Type="http://schemas.openxmlformats.org/officeDocument/2006/relationships/printerSettings" Target="../printerSettings/printerSettings84.bin"/><Relationship Id="rId1" Type="http://schemas.openxmlformats.org/officeDocument/2006/relationships/hyperlink" Target="mailto:mcrcongrasur@telefonica.net" TargetMode="External"/><Relationship Id="rId6" Type="http://schemas.openxmlformats.org/officeDocument/2006/relationships/hyperlink" Target="mailto:feramar@feramar.es" TargetMode="External"/><Relationship Id="rId15" Type="http://schemas.openxmlformats.org/officeDocument/2006/relationships/hyperlink" Target="mailto:agencyhuelva@cepsa.com" TargetMode="External"/><Relationship Id="rId23" Type="http://schemas.openxmlformats.org/officeDocument/2006/relationships/hyperlink" Target="mailto:aduanas@aduanaaguilar.es" TargetMode="External"/><Relationship Id="rId28" Type="http://schemas.openxmlformats.org/officeDocument/2006/relationships/hyperlink" Target="mailto:sermalub@hotmail.com" TargetMode="External"/><Relationship Id="rId36" Type="http://schemas.openxmlformats.org/officeDocument/2006/relationships/hyperlink" Target="mailto:antonio.garcia@sealine.es" TargetMode="External"/><Relationship Id="rId49" Type="http://schemas.openxmlformats.org/officeDocument/2006/relationships/hyperlink" Target="mailto:canoapuntaumbria@varaderospalmas.com" TargetMode="External"/></Relationships>
</file>

<file path=xl/worksheets/_rels/sheet86.xml.rels><?xml version="1.0" encoding="UTF-8" standalone="yes"?>
<Relationships xmlns="http://schemas.openxmlformats.org/package/2006/relationships"><Relationship Id="rId8" Type="http://schemas.openxmlformats.org/officeDocument/2006/relationships/hyperlink" Target="mailto:hu@decalesp.com" TargetMode="External"/><Relationship Id="rId13" Type="http://schemas.openxmlformats.org/officeDocument/2006/relationships/hyperlink" Target="mailto:e-business.ale@airliquide.com" TargetMode="External"/><Relationship Id="rId18" Type="http://schemas.openxmlformats.org/officeDocument/2006/relationships/hyperlink" Target="mailto:info@atlantic-copper.es" TargetMode="External"/><Relationship Id="rId3" Type="http://schemas.openxmlformats.org/officeDocument/2006/relationships/hyperlink" Target="mailto:producci&#243;n.biosur@bionor.es" TargetMode="External"/><Relationship Id="rId21" Type="http://schemas.openxmlformats.org/officeDocument/2006/relationships/printerSettings" Target="../printerSettings/printerSettings85.bin"/><Relationship Id="rId7" Type="http://schemas.openxmlformats.org/officeDocument/2006/relationships/hyperlink" Target="mailto:mariscoscaetanorodrigues@gmail.com" TargetMode="External"/><Relationship Id="rId12" Type="http://schemas.openxmlformats.org/officeDocument/2006/relationships/hyperlink" Target="mailto:asa.huelva@alexstewart.es" TargetMode="External"/><Relationship Id="rId17" Type="http://schemas.openxmlformats.org/officeDocument/2006/relationships/hyperlink" Target="mailto:info@fertiberiahuelva.es" TargetMode="External"/><Relationship Id="rId2" Type="http://schemas.openxmlformats.org/officeDocument/2006/relationships/hyperlink" Target="mailto:artesyredes@hotmail.com" TargetMode="External"/><Relationship Id="rId16" Type="http://schemas.openxmlformats.org/officeDocument/2006/relationships/hyperlink" Target="mailto:infoweb@natrugry.com" TargetMode="External"/><Relationship Id="rId20" Type="http://schemas.openxmlformats.org/officeDocument/2006/relationships/hyperlink" Target="mailto:ops.huelva@intertek.com" TargetMode="External"/><Relationship Id="rId1" Type="http://schemas.openxmlformats.org/officeDocument/2006/relationships/hyperlink" Target="mailto:sgs.huelva.espanola@sgs.com" TargetMode="External"/><Relationship Id="rId6" Type="http://schemas.openxmlformats.org/officeDocument/2006/relationships/hyperlink" Target="mailto:naviera@riodomar.com" TargetMode="External"/><Relationship Id="rId11" Type="http://schemas.openxmlformats.org/officeDocument/2006/relationships/hyperlink" Target="mailto:pinzonpesca@hotmail.com" TargetMode="External"/><Relationship Id="rId5" Type="http://schemas.openxmlformats.org/officeDocument/2006/relationships/hyperlink" Target="mailto:gotransa@gotransa.com" TargetMode="External"/><Relationship Id="rId15" Type="http://schemas.openxmlformats.org/officeDocument/2006/relationships/hyperlink" Target="mailto:eqo@eqonb.es" TargetMode="External"/><Relationship Id="rId10" Type="http://schemas.openxmlformats.org/officeDocument/2006/relationships/hyperlink" Target="mailto:info@ence.es" TargetMode="External"/><Relationship Id="rId19" Type="http://schemas.openxmlformats.org/officeDocument/2006/relationships/hyperlink" Target="mailto:ahk.huelva@ahkgroup.com" TargetMode="External"/><Relationship Id="rId4" Type="http://schemas.openxmlformats.org/officeDocument/2006/relationships/hyperlink" Target="mailto:admon@concasa-cadiz.com?subject=Contacto%20desde%20www.empresite.com" TargetMode="External"/><Relationship Id="rId9" Type="http://schemas.openxmlformats.org/officeDocument/2006/relationships/hyperlink" Target="mailto:maprisesa@esgrupo.e.telefonica.net" TargetMode="External"/><Relationship Id="rId14" Type="http://schemas.openxmlformats.org/officeDocument/2006/relationships/hyperlink" Target="mailto:contacta@enagas.es" TargetMode="External"/></Relationships>
</file>

<file path=xl/worksheets/_rels/sheet87.xml.rels><?xml version="1.0" encoding="UTF-8" standalone="yes"?>
<Relationships xmlns="http://schemas.openxmlformats.org/package/2006/relationships"><Relationship Id="rId1" Type="http://schemas.openxmlformats.org/officeDocument/2006/relationships/printerSettings" Target="../printerSettings/printerSettings8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sheetPr>
  <dimension ref="A2:F155"/>
  <sheetViews>
    <sheetView topLeftCell="A4" zoomScaleNormal="100" workbookViewId="0">
      <selection activeCell="E167" sqref="E167"/>
    </sheetView>
  </sheetViews>
  <sheetFormatPr baseColWidth="10" defaultRowHeight="15" x14ac:dyDescent="0.25"/>
  <cols>
    <col min="1" max="2" width="4.28515625" style="131" customWidth="1"/>
    <col min="3" max="3" width="6.5703125" style="131" customWidth="1"/>
    <col min="4" max="4" width="11.42578125" style="131"/>
    <col min="5" max="5" width="36.42578125" style="131" customWidth="1"/>
    <col min="6" max="16384" width="11.42578125" style="131"/>
  </cols>
  <sheetData>
    <row r="2" spans="1:3" x14ac:dyDescent="0.25">
      <c r="A2" s="130" t="s">
        <v>1752</v>
      </c>
    </row>
    <row r="3" spans="1:3" x14ac:dyDescent="0.25">
      <c r="A3" s="130"/>
    </row>
    <row r="4" spans="1:3" x14ac:dyDescent="0.25">
      <c r="A4" s="130" t="s">
        <v>1214</v>
      </c>
    </row>
    <row r="5" spans="1:3" x14ac:dyDescent="0.25">
      <c r="B5" s="239" t="s">
        <v>1248</v>
      </c>
    </row>
    <row r="6" spans="1:3" x14ac:dyDescent="0.25">
      <c r="B6" s="239" t="s">
        <v>1249</v>
      </c>
    </row>
    <row r="7" spans="1:3" x14ac:dyDescent="0.25">
      <c r="B7" s="239" t="s">
        <v>1250</v>
      </c>
    </row>
    <row r="8" spans="1:3" x14ac:dyDescent="0.25">
      <c r="B8" s="239" t="s">
        <v>1251</v>
      </c>
    </row>
    <row r="10" spans="1:3" x14ac:dyDescent="0.25">
      <c r="A10" s="130" t="s">
        <v>922</v>
      </c>
    </row>
    <row r="11" spans="1:3" x14ac:dyDescent="0.25">
      <c r="B11" s="131" t="s">
        <v>923</v>
      </c>
    </row>
    <row r="12" spans="1:3" x14ac:dyDescent="0.25">
      <c r="C12" s="131" t="s">
        <v>924</v>
      </c>
    </row>
    <row r="13" spans="1:3" x14ac:dyDescent="0.25">
      <c r="C13" s="131" t="s">
        <v>925</v>
      </c>
    </row>
    <row r="14" spans="1:3" x14ac:dyDescent="0.25">
      <c r="C14" s="184" t="s">
        <v>1181</v>
      </c>
    </row>
    <row r="15" spans="1:3" x14ac:dyDescent="0.25">
      <c r="C15" s="721" t="s">
        <v>3061</v>
      </c>
    </row>
    <row r="16" spans="1:3" x14ac:dyDescent="0.25">
      <c r="C16" s="131" t="s">
        <v>926</v>
      </c>
    </row>
    <row r="17" spans="2:4" x14ac:dyDescent="0.25">
      <c r="D17" s="165" t="s">
        <v>1054</v>
      </c>
    </row>
    <row r="18" spans="2:4" x14ac:dyDescent="0.25">
      <c r="D18" s="165" t="s">
        <v>1055</v>
      </c>
    </row>
    <row r="19" spans="2:4" x14ac:dyDescent="0.25">
      <c r="D19" s="165" t="s">
        <v>1056</v>
      </c>
    </row>
    <row r="20" spans="2:4" x14ac:dyDescent="0.25">
      <c r="D20" s="165" t="s">
        <v>1057</v>
      </c>
    </row>
    <row r="21" spans="2:4" x14ac:dyDescent="0.25">
      <c r="C21" s="239" t="s">
        <v>1252</v>
      </c>
    </row>
    <row r="22" spans="2:4" x14ac:dyDescent="0.25">
      <c r="D22" s="184" t="s">
        <v>1183</v>
      </c>
    </row>
    <row r="23" spans="2:4" x14ac:dyDescent="0.25">
      <c r="D23" s="184" t="s">
        <v>1184</v>
      </c>
    </row>
    <row r="24" spans="2:4" x14ac:dyDescent="0.25">
      <c r="B24" s="131" t="s">
        <v>927</v>
      </c>
    </row>
    <row r="25" spans="2:4" x14ac:dyDescent="0.25">
      <c r="C25" s="131" t="s">
        <v>928</v>
      </c>
    </row>
    <row r="26" spans="2:4" x14ac:dyDescent="0.25">
      <c r="D26" s="131" t="s">
        <v>929</v>
      </c>
    </row>
    <row r="27" spans="2:4" x14ac:dyDescent="0.25">
      <c r="D27" s="131" t="s">
        <v>930</v>
      </c>
    </row>
    <row r="28" spans="2:4" ht="17.25" x14ac:dyDescent="0.25">
      <c r="C28" s="131" t="s">
        <v>931</v>
      </c>
    </row>
    <row r="29" spans="2:4" x14ac:dyDescent="0.25">
      <c r="C29" s="165" t="s">
        <v>1058</v>
      </c>
    </row>
    <row r="30" spans="2:4" x14ac:dyDescent="0.25">
      <c r="C30" s="131" t="s">
        <v>142</v>
      </c>
    </row>
    <row r="31" spans="2:4" x14ac:dyDescent="0.25">
      <c r="C31" s="166" t="s">
        <v>1067</v>
      </c>
    </row>
    <row r="32" spans="2:4" x14ac:dyDescent="0.25">
      <c r="C32" s="131" t="s">
        <v>932</v>
      </c>
    </row>
    <row r="33" spans="2:4" x14ac:dyDescent="0.25">
      <c r="C33" s="131" t="s">
        <v>933</v>
      </c>
    </row>
    <row r="34" spans="2:4" x14ac:dyDescent="0.25">
      <c r="C34" s="131" t="s">
        <v>934</v>
      </c>
    </row>
    <row r="35" spans="2:4" x14ac:dyDescent="0.25">
      <c r="C35" s="131" t="s">
        <v>935</v>
      </c>
    </row>
    <row r="36" spans="2:4" x14ac:dyDescent="0.25">
      <c r="B36" s="131" t="s">
        <v>936</v>
      </c>
    </row>
    <row r="37" spans="2:4" x14ac:dyDescent="0.25">
      <c r="C37" s="131" t="s">
        <v>937</v>
      </c>
    </row>
    <row r="38" spans="2:4" x14ac:dyDescent="0.25">
      <c r="D38" s="131" t="s">
        <v>242</v>
      </c>
    </row>
    <row r="39" spans="2:4" x14ac:dyDescent="0.25">
      <c r="D39" s="131" t="s">
        <v>938</v>
      </c>
    </row>
    <row r="40" spans="2:4" x14ac:dyDescent="0.25">
      <c r="C40" s="131" t="s">
        <v>939</v>
      </c>
    </row>
    <row r="41" spans="2:4" x14ac:dyDescent="0.25">
      <c r="C41" s="131" t="s">
        <v>940</v>
      </c>
    </row>
    <row r="42" spans="2:4" x14ac:dyDescent="0.25">
      <c r="C42" s="131" t="s">
        <v>941</v>
      </c>
    </row>
    <row r="43" spans="2:4" x14ac:dyDescent="0.25">
      <c r="B43" s="131" t="s">
        <v>942</v>
      </c>
    </row>
    <row r="44" spans="2:4" x14ac:dyDescent="0.25">
      <c r="C44" s="131" t="s">
        <v>943</v>
      </c>
    </row>
    <row r="45" spans="2:4" x14ac:dyDescent="0.25">
      <c r="D45" s="131" t="s">
        <v>944</v>
      </c>
    </row>
    <row r="46" spans="2:4" x14ac:dyDescent="0.25">
      <c r="D46" s="131" t="s">
        <v>945</v>
      </c>
    </row>
    <row r="47" spans="2:4" x14ac:dyDescent="0.25">
      <c r="D47" s="131" t="s">
        <v>946</v>
      </c>
    </row>
    <row r="48" spans="2:4" x14ac:dyDescent="0.25">
      <c r="C48" s="131" t="s">
        <v>947</v>
      </c>
    </row>
    <row r="49" spans="1:3" x14ac:dyDescent="0.25">
      <c r="C49" s="131" t="s">
        <v>948</v>
      </c>
    </row>
    <row r="50" spans="1:3" x14ac:dyDescent="0.25">
      <c r="C50" s="131" t="s">
        <v>949</v>
      </c>
    </row>
    <row r="51" spans="1:3" x14ac:dyDescent="0.25">
      <c r="B51" s="131" t="s">
        <v>950</v>
      </c>
    </row>
    <row r="52" spans="1:3" x14ac:dyDescent="0.25">
      <c r="C52" s="131" t="s">
        <v>951</v>
      </c>
    </row>
    <row r="53" spans="1:3" x14ac:dyDescent="0.25">
      <c r="C53" s="131" t="s">
        <v>952</v>
      </c>
    </row>
    <row r="54" spans="1:3" x14ac:dyDescent="0.25">
      <c r="C54" s="184" t="s">
        <v>1185</v>
      </c>
    </row>
    <row r="55" spans="1:3" x14ac:dyDescent="0.25">
      <c r="C55" s="131" t="s">
        <v>953</v>
      </c>
    </row>
    <row r="56" spans="1:3" x14ac:dyDescent="0.25">
      <c r="C56" s="131" t="s">
        <v>954</v>
      </c>
    </row>
    <row r="57" spans="1:3" x14ac:dyDescent="0.25">
      <c r="B57" s="131" t="s">
        <v>955</v>
      </c>
    </row>
    <row r="58" spans="1:3" x14ac:dyDescent="0.25">
      <c r="C58" s="131" t="s">
        <v>956</v>
      </c>
    </row>
    <row r="59" spans="1:3" x14ac:dyDescent="0.25">
      <c r="C59" s="184" t="s">
        <v>1186</v>
      </c>
    </row>
    <row r="60" spans="1:3" x14ac:dyDescent="0.25">
      <c r="C60" s="131" t="s">
        <v>957</v>
      </c>
    </row>
    <row r="61" spans="1:3" x14ac:dyDescent="0.25">
      <c r="B61" s="183" t="s">
        <v>1180</v>
      </c>
    </row>
    <row r="63" spans="1:3" x14ac:dyDescent="0.25">
      <c r="A63" s="130" t="s">
        <v>1187</v>
      </c>
    </row>
    <row r="64" spans="1:3" x14ac:dyDescent="0.25">
      <c r="A64" s="130" t="s">
        <v>958</v>
      </c>
    </row>
    <row r="65" spans="2:6" x14ac:dyDescent="0.25">
      <c r="B65" s="131" t="s">
        <v>959</v>
      </c>
    </row>
    <row r="66" spans="2:6" x14ac:dyDescent="0.25">
      <c r="C66" s="131" t="s">
        <v>960</v>
      </c>
    </row>
    <row r="67" spans="2:6" x14ac:dyDescent="0.25">
      <c r="D67" s="131" t="s">
        <v>961</v>
      </c>
    </row>
    <row r="68" spans="2:6" x14ac:dyDescent="0.25">
      <c r="D68" s="184" t="s">
        <v>1188</v>
      </c>
    </row>
    <row r="69" spans="2:6" x14ac:dyDescent="0.25">
      <c r="C69" s="721" t="s">
        <v>3062</v>
      </c>
    </row>
    <row r="70" spans="2:6" x14ac:dyDescent="0.25">
      <c r="B70" s="131" t="s">
        <v>962</v>
      </c>
    </row>
    <row r="71" spans="2:6" x14ac:dyDescent="0.25">
      <c r="C71" s="131" t="s">
        <v>963</v>
      </c>
    </row>
    <row r="72" spans="2:6" x14ac:dyDescent="0.25">
      <c r="D72" s="131" t="s">
        <v>964</v>
      </c>
      <c r="F72" s="166" t="s">
        <v>4</v>
      </c>
    </row>
    <row r="73" spans="2:6" x14ac:dyDescent="0.25">
      <c r="D73" s="131" t="s">
        <v>965</v>
      </c>
    </row>
    <row r="74" spans="2:6" x14ac:dyDescent="0.25">
      <c r="D74" s="131" t="s">
        <v>966</v>
      </c>
    </row>
    <row r="75" spans="2:6" x14ac:dyDescent="0.25">
      <c r="C75" s="131" t="s">
        <v>967</v>
      </c>
    </row>
    <row r="76" spans="2:6" x14ac:dyDescent="0.25">
      <c r="B76" s="131" t="s">
        <v>968</v>
      </c>
    </row>
    <row r="77" spans="2:6" x14ac:dyDescent="0.25">
      <c r="C77" s="131" t="s">
        <v>969</v>
      </c>
    </row>
    <row r="78" spans="2:6" x14ac:dyDescent="0.25">
      <c r="C78" s="131" t="s">
        <v>970</v>
      </c>
    </row>
    <row r="79" spans="2:6" x14ac:dyDescent="0.25">
      <c r="C79" s="131" t="s">
        <v>971</v>
      </c>
    </row>
    <row r="80" spans="2:6" x14ac:dyDescent="0.25">
      <c r="C80" s="721" t="s">
        <v>3063</v>
      </c>
    </row>
    <row r="81" spans="2:4" x14ac:dyDescent="0.25">
      <c r="C81" s="131" t="s">
        <v>972</v>
      </c>
    </row>
    <row r="82" spans="2:4" x14ac:dyDescent="0.25">
      <c r="D82" s="131" t="s">
        <v>973</v>
      </c>
    </row>
    <row r="83" spans="2:4" x14ac:dyDescent="0.25">
      <c r="D83" s="131" t="s">
        <v>974</v>
      </c>
    </row>
    <row r="84" spans="2:4" x14ac:dyDescent="0.25">
      <c r="D84" s="721" t="s">
        <v>3064</v>
      </c>
    </row>
    <row r="85" spans="2:4" x14ac:dyDescent="0.25">
      <c r="C85" s="131" t="s">
        <v>976</v>
      </c>
    </row>
    <row r="86" spans="2:4" x14ac:dyDescent="0.25">
      <c r="D86" s="131" t="s">
        <v>977</v>
      </c>
    </row>
    <row r="87" spans="2:4" x14ac:dyDescent="0.25">
      <c r="D87" s="131" t="s">
        <v>978</v>
      </c>
    </row>
    <row r="88" spans="2:4" x14ac:dyDescent="0.25">
      <c r="D88" s="184" t="s">
        <v>1190</v>
      </c>
    </row>
    <row r="89" spans="2:4" x14ac:dyDescent="0.25">
      <c r="D89" s="131" t="s">
        <v>979</v>
      </c>
    </row>
    <row r="90" spans="2:4" x14ac:dyDescent="0.25">
      <c r="D90" s="165" t="s">
        <v>1051</v>
      </c>
    </row>
    <row r="91" spans="2:4" x14ac:dyDescent="0.25">
      <c r="D91" s="184" t="s">
        <v>1189</v>
      </c>
    </row>
    <row r="92" spans="2:4" x14ac:dyDescent="0.25">
      <c r="B92" s="184" t="s">
        <v>1191</v>
      </c>
    </row>
    <row r="93" spans="2:4" x14ac:dyDescent="0.25">
      <c r="B93" s="131" t="s">
        <v>981</v>
      </c>
    </row>
    <row r="94" spans="2:4" x14ac:dyDescent="0.25">
      <c r="B94" s="131" t="s">
        <v>982</v>
      </c>
    </row>
    <row r="95" spans="2:4" x14ac:dyDescent="0.25">
      <c r="B95" s="131" t="s">
        <v>983</v>
      </c>
    </row>
    <row r="96" spans="2:4" x14ac:dyDescent="0.25">
      <c r="C96" s="131" t="s">
        <v>984</v>
      </c>
    </row>
    <row r="97" spans="2:5" x14ac:dyDescent="0.25">
      <c r="C97" s="131" t="s">
        <v>985</v>
      </c>
    </row>
    <row r="98" spans="2:5" x14ac:dyDescent="0.25">
      <c r="C98" s="131" t="s">
        <v>986</v>
      </c>
    </row>
    <row r="99" spans="2:5" x14ac:dyDescent="0.25">
      <c r="C99" s="131" t="s">
        <v>987</v>
      </c>
    </row>
    <row r="100" spans="2:5" x14ac:dyDescent="0.25">
      <c r="C100" s="131" t="s">
        <v>988</v>
      </c>
    </row>
    <row r="101" spans="2:5" x14ac:dyDescent="0.25">
      <c r="C101" s="131" t="s">
        <v>989</v>
      </c>
    </row>
    <row r="102" spans="2:5" x14ac:dyDescent="0.25">
      <c r="C102" s="184" t="s">
        <v>1192</v>
      </c>
    </row>
    <row r="103" spans="2:5" x14ac:dyDescent="0.25">
      <c r="B103" s="131" t="s">
        <v>990</v>
      </c>
    </row>
    <row r="104" spans="2:5" x14ac:dyDescent="0.25">
      <c r="C104" s="131" t="s">
        <v>991</v>
      </c>
    </row>
    <row r="105" spans="2:5" x14ac:dyDescent="0.25">
      <c r="C105" s="184" t="s">
        <v>1193</v>
      </c>
    </row>
    <row r="106" spans="2:5" x14ac:dyDescent="0.25">
      <c r="C106" s="131" t="s">
        <v>992</v>
      </c>
    </row>
    <row r="107" spans="2:5" x14ac:dyDescent="0.25">
      <c r="B107" s="131" t="s">
        <v>993</v>
      </c>
    </row>
    <row r="109" spans="2:5" x14ac:dyDescent="0.25">
      <c r="B109" s="490" t="s">
        <v>1194</v>
      </c>
      <c r="C109" s="241"/>
      <c r="D109" s="241"/>
      <c r="E109" s="241"/>
    </row>
    <row r="110" spans="2:5" x14ac:dyDescent="0.25">
      <c r="B110" s="490"/>
      <c r="C110" s="490" t="s">
        <v>1195</v>
      </c>
      <c r="D110" s="491" t="s">
        <v>1013</v>
      </c>
      <c r="E110" s="491"/>
    </row>
    <row r="111" spans="2:5" x14ac:dyDescent="0.25">
      <c r="B111" s="490"/>
      <c r="C111" s="490" t="s">
        <v>1196</v>
      </c>
      <c r="D111" s="491" t="s">
        <v>1030</v>
      </c>
      <c r="E111" s="491"/>
    </row>
    <row r="112" spans="2:5" x14ac:dyDescent="0.25">
      <c r="B112" s="490"/>
      <c r="C112" s="490" t="s">
        <v>1197</v>
      </c>
      <c r="D112" s="491" t="s">
        <v>1018</v>
      </c>
      <c r="E112" s="491"/>
    </row>
    <row r="113" spans="1:5" x14ac:dyDescent="0.25">
      <c r="B113" s="490"/>
      <c r="C113" s="490" t="s">
        <v>1198</v>
      </c>
      <c r="D113" s="491" t="s">
        <v>44</v>
      </c>
      <c r="E113" s="491"/>
    </row>
    <row r="114" spans="1:5" x14ac:dyDescent="0.25">
      <c r="B114" s="490"/>
      <c r="C114" s="490" t="s">
        <v>1199</v>
      </c>
      <c r="D114" s="491" t="s">
        <v>1023</v>
      </c>
      <c r="E114" s="491"/>
    </row>
    <row r="115" spans="1:5" x14ac:dyDescent="0.25">
      <c r="B115" s="490"/>
      <c r="C115" s="490" t="s">
        <v>1200</v>
      </c>
      <c r="D115" s="491" t="s">
        <v>63</v>
      </c>
      <c r="E115" s="491"/>
    </row>
    <row r="116" spans="1:5" x14ac:dyDescent="0.25">
      <c r="B116" s="490"/>
      <c r="C116" s="490" t="s">
        <v>1201</v>
      </c>
      <c r="D116" s="491" t="s">
        <v>47</v>
      </c>
      <c r="E116" s="491"/>
    </row>
    <row r="117" spans="1:5" x14ac:dyDescent="0.25">
      <c r="B117" s="490"/>
      <c r="C117" s="490" t="s">
        <v>1202</v>
      </c>
      <c r="D117" s="491" t="s">
        <v>1035</v>
      </c>
      <c r="E117" s="491"/>
    </row>
    <row r="118" spans="1:5" x14ac:dyDescent="0.25">
      <c r="B118" s="490"/>
      <c r="C118" s="490" t="s">
        <v>1203</v>
      </c>
      <c r="D118" s="491" t="s">
        <v>46</v>
      </c>
      <c r="E118" s="491"/>
    </row>
    <row r="119" spans="1:5" x14ac:dyDescent="0.25">
      <c r="B119" s="490"/>
      <c r="C119" s="490" t="s">
        <v>1204</v>
      </c>
      <c r="D119" s="491" t="s">
        <v>40</v>
      </c>
      <c r="E119" s="491"/>
    </row>
    <row r="120" spans="1:5" x14ac:dyDescent="0.25">
      <c r="B120" s="490"/>
      <c r="C120" s="490" t="s">
        <v>1205</v>
      </c>
      <c r="D120" s="491" t="s">
        <v>1026</v>
      </c>
      <c r="E120" s="491"/>
    </row>
    <row r="121" spans="1:5" x14ac:dyDescent="0.25">
      <c r="B121" s="490"/>
      <c r="C121" s="490" t="s">
        <v>1206</v>
      </c>
      <c r="D121" s="490" t="s">
        <v>1207</v>
      </c>
      <c r="E121" s="491"/>
    </row>
    <row r="122" spans="1:5" x14ac:dyDescent="0.25">
      <c r="B122" s="184"/>
    </row>
    <row r="123" spans="1:5" x14ac:dyDescent="0.25">
      <c r="B123" s="184"/>
    </row>
    <row r="124" spans="1:5" x14ac:dyDescent="0.25">
      <c r="A124" s="130" t="s">
        <v>994</v>
      </c>
    </row>
    <row r="125" spans="1:5" x14ac:dyDescent="0.25">
      <c r="B125" s="165" t="s">
        <v>1052</v>
      </c>
    </row>
    <row r="126" spans="1:5" x14ac:dyDescent="0.25">
      <c r="B126" s="131" t="s">
        <v>995</v>
      </c>
    </row>
    <row r="127" spans="1:5" x14ac:dyDescent="0.25">
      <c r="B127" s="131" t="s">
        <v>996</v>
      </c>
    </row>
    <row r="128" spans="1:5" x14ac:dyDescent="0.25">
      <c r="B128" s="131" t="s">
        <v>997</v>
      </c>
    </row>
    <row r="129" spans="1:3" x14ac:dyDescent="0.25">
      <c r="B129" s="131" t="s">
        <v>998</v>
      </c>
    </row>
    <row r="130" spans="1:3" x14ac:dyDescent="0.25">
      <c r="B130" s="131" t="s">
        <v>999</v>
      </c>
    </row>
    <row r="131" spans="1:3" x14ac:dyDescent="0.25">
      <c r="C131" s="131" t="s">
        <v>1000</v>
      </c>
    </row>
    <row r="132" spans="1:3" x14ac:dyDescent="0.25">
      <c r="C132" s="131" t="s">
        <v>1001</v>
      </c>
    </row>
    <row r="133" spans="1:3" x14ac:dyDescent="0.25">
      <c r="B133" s="131" t="s">
        <v>1002</v>
      </c>
    </row>
    <row r="134" spans="1:3" x14ac:dyDescent="0.25">
      <c r="B134" s="131" t="s">
        <v>1003</v>
      </c>
    </row>
    <row r="135" spans="1:3" x14ac:dyDescent="0.25">
      <c r="B135" s="131" t="s">
        <v>1004</v>
      </c>
    </row>
    <row r="136" spans="1:3" x14ac:dyDescent="0.25">
      <c r="B136" s="131" t="s">
        <v>1005</v>
      </c>
    </row>
    <row r="137" spans="1:3" x14ac:dyDescent="0.25">
      <c r="B137" s="131" t="s">
        <v>1006</v>
      </c>
    </row>
    <row r="138" spans="1:3" x14ac:dyDescent="0.25">
      <c r="B138" s="131" t="s">
        <v>1007</v>
      </c>
    </row>
    <row r="139" spans="1:3" x14ac:dyDescent="0.25">
      <c r="B139" s="131" t="s">
        <v>1008</v>
      </c>
    </row>
    <row r="140" spans="1:3" x14ac:dyDescent="0.25">
      <c r="B140" s="131" t="s">
        <v>1009</v>
      </c>
    </row>
    <row r="141" spans="1:3" x14ac:dyDescent="0.25">
      <c r="B141" s="131" t="s">
        <v>1010</v>
      </c>
    </row>
    <row r="142" spans="1:3" x14ac:dyDescent="0.25">
      <c r="B142" s="131" t="s">
        <v>1011</v>
      </c>
    </row>
    <row r="144" spans="1:3" x14ac:dyDescent="0.25">
      <c r="A144" s="130" t="s">
        <v>1012</v>
      </c>
    </row>
    <row r="145" spans="1:5" x14ac:dyDescent="0.25">
      <c r="B145" s="184" t="s">
        <v>1211</v>
      </c>
      <c r="C145" s="131" t="s">
        <v>1212</v>
      </c>
    </row>
    <row r="146" spans="1:5" x14ac:dyDescent="0.25">
      <c r="B146" s="184" t="s">
        <v>1208</v>
      </c>
      <c r="C146" s="184" t="s">
        <v>1209</v>
      </c>
    </row>
    <row r="148" spans="1:5" x14ac:dyDescent="0.25">
      <c r="A148" s="130" t="s">
        <v>1053</v>
      </c>
    </row>
    <row r="150" spans="1:5" s="361" customFormat="1" x14ac:dyDescent="0.25">
      <c r="A150" s="363" t="s">
        <v>1365</v>
      </c>
      <c r="B150" s="364"/>
      <c r="C150" s="364"/>
      <c r="D150" s="364"/>
      <c r="E150" s="360"/>
    </row>
    <row r="151" spans="1:5" s="361" customFormat="1" x14ac:dyDescent="0.25">
      <c r="A151" s="364"/>
      <c r="B151" s="364" t="s">
        <v>1361</v>
      </c>
      <c r="C151" s="364"/>
      <c r="D151" s="364"/>
      <c r="E151" s="360"/>
    </row>
    <row r="152" spans="1:5" s="361" customFormat="1" x14ac:dyDescent="0.25">
      <c r="A152" s="364"/>
      <c r="B152" s="364" t="s">
        <v>1360</v>
      </c>
      <c r="C152" s="364"/>
      <c r="D152" s="364"/>
      <c r="E152" s="360"/>
    </row>
    <row r="153" spans="1:5" s="361" customFormat="1" x14ac:dyDescent="0.25">
      <c r="A153" s="364"/>
      <c r="B153" s="364" t="s">
        <v>1366</v>
      </c>
      <c r="C153" s="364"/>
      <c r="D153" s="364"/>
      <c r="E153" s="360"/>
    </row>
    <row r="154" spans="1:5" x14ac:dyDescent="0.25">
      <c r="A154" s="241"/>
      <c r="B154" s="241"/>
      <c r="C154" s="241"/>
      <c r="D154" s="241"/>
      <c r="E154" s="241"/>
    </row>
    <row r="155" spans="1:5" x14ac:dyDescent="0.25">
      <c r="A155" s="240" t="s">
        <v>1210</v>
      </c>
      <c r="B155" s="241"/>
      <c r="C155" s="241"/>
      <c r="D155" s="241"/>
      <c r="E155" s="241"/>
    </row>
  </sheetData>
  <pageMargins left="0.7" right="0.7" top="0.75" bottom="0.75" header="0.3" footer="0.3"/>
  <pageSetup paperSize="9" scale="69" orientation="portrait" r:id="rId1"/>
  <rowBreaks count="2" manualBreakCount="2">
    <brk id="61" max="9" man="1"/>
    <brk id="142" max="9"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8">
    <tabColor rgb="FF00B050"/>
  </sheetPr>
  <dimension ref="A1:F56"/>
  <sheetViews>
    <sheetView topLeftCell="A10" zoomScaleNormal="100" zoomScalePageLayoutView="75" workbookViewId="0">
      <selection activeCell="C42" sqref="C42"/>
    </sheetView>
  </sheetViews>
  <sheetFormatPr baseColWidth="10" defaultRowHeight="12.75" x14ac:dyDescent="0.2"/>
  <cols>
    <col min="1" max="1" width="48.7109375" style="252" bestFit="1" customWidth="1"/>
    <col min="2" max="2" width="27.5703125" style="22" customWidth="1"/>
    <col min="3" max="3" width="23" style="22" bestFit="1" customWidth="1"/>
    <col min="4" max="4" width="20.5703125" style="22" bestFit="1" customWidth="1"/>
    <col min="5" max="5" width="37" style="22" bestFit="1" customWidth="1"/>
    <col min="6" max="6" width="11.42578125" style="66"/>
    <col min="7" max="16384" width="11.42578125" style="22"/>
  </cols>
  <sheetData>
    <row r="1" spans="1:6" ht="18.75" x14ac:dyDescent="0.3">
      <c r="A1" s="249" t="s">
        <v>927</v>
      </c>
      <c r="F1" s="22"/>
    </row>
    <row r="2" spans="1:6" x14ac:dyDescent="0.2">
      <c r="A2" s="95"/>
      <c r="F2" s="22"/>
    </row>
    <row r="3" spans="1:6" ht="15.75" x14ac:dyDescent="0.25">
      <c r="A3" s="250" t="s">
        <v>928</v>
      </c>
      <c r="F3" s="22"/>
    </row>
    <row r="4" spans="1:6" x14ac:dyDescent="0.2">
      <c r="A4" s="95"/>
      <c r="F4" s="22"/>
    </row>
    <row r="5" spans="1:6" ht="15" x14ac:dyDescent="0.25">
      <c r="A5" s="251" t="s">
        <v>929</v>
      </c>
      <c r="B5" s="29"/>
      <c r="F5" s="22"/>
    </row>
    <row r="6" spans="1:6" x14ac:dyDescent="0.2">
      <c r="A6" s="95"/>
    </row>
    <row r="7" spans="1:6" x14ac:dyDescent="0.2">
      <c r="F7" s="22"/>
    </row>
    <row r="8" spans="1:6" s="29" customFormat="1" x14ac:dyDescent="0.2">
      <c r="A8" s="1007" t="s">
        <v>53</v>
      </c>
      <c r="B8" s="1007" t="s">
        <v>54</v>
      </c>
      <c r="C8" s="1007" t="s">
        <v>55</v>
      </c>
      <c r="D8" s="1007" t="s">
        <v>56</v>
      </c>
      <c r="E8" s="1007" t="s">
        <v>57</v>
      </c>
    </row>
    <row r="9" spans="1:6" s="29" customFormat="1" x14ac:dyDescent="0.2">
      <c r="A9" s="1008"/>
      <c r="B9" s="1008"/>
      <c r="C9" s="1008"/>
      <c r="D9" s="1008"/>
      <c r="E9" s="1008"/>
    </row>
    <row r="10" spans="1:6" s="29" customFormat="1" x14ac:dyDescent="0.2">
      <c r="A10" s="242" t="s">
        <v>58</v>
      </c>
      <c r="B10" s="243"/>
      <c r="C10" s="243"/>
      <c r="D10" s="243"/>
      <c r="E10" s="243"/>
    </row>
    <row r="11" spans="1:6" s="29" customFormat="1" ht="3" customHeight="1" x14ac:dyDescent="0.2">
      <c r="A11" s="33"/>
      <c r="B11" s="34"/>
      <c r="C11" s="34"/>
      <c r="D11" s="34"/>
      <c r="E11" s="34"/>
    </row>
    <row r="12" spans="1:6" x14ac:dyDescent="0.2">
      <c r="A12" s="33" t="s">
        <v>59</v>
      </c>
      <c r="B12" s="622">
        <f>902+52</f>
        <v>954</v>
      </c>
      <c r="C12" s="622">
        <v>13</v>
      </c>
      <c r="D12" s="622">
        <v>230</v>
      </c>
      <c r="E12" s="33" t="s">
        <v>60</v>
      </c>
      <c r="F12" s="22"/>
    </row>
    <row r="13" spans="1:6" x14ac:dyDescent="0.2">
      <c r="A13" s="33" t="s">
        <v>61</v>
      </c>
      <c r="B13" s="622">
        <v>492</v>
      </c>
      <c r="C13" s="622">
        <v>13</v>
      </c>
      <c r="D13" s="622">
        <v>320</v>
      </c>
      <c r="E13" s="33" t="s">
        <v>60</v>
      </c>
      <c r="F13" s="22"/>
    </row>
    <row r="14" spans="1:6" x14ac:dyDescent="0.2">
      <c r="A14" s="33" t="s">
        <v>62</v>
      </c>
      <c r="B14" s="622">
        <v>403</v>
      </c>
      <c r="C14" s="622">
        <v>8</v>
      </c>
      <c r="D14" s="622">
        <v>80</v>
      </c>
      <c r="E14" s="33" t="s">
        <v>63</v>
      </c>
      <c r="F14" s="22"/>
    </row>
    <row r="15" spans="1:6" x14ac:dyDescent="0.2">
      <c r="A15" s="33" t="s">
        <v>427</v>
      </c>
      <c r="B15" s="622">
        <v>87</v>
      </c>
      <c r="C15" s="622">
        <v>8</v>
      </c>
      <c r="D15" s="622">
        <v>80</v>
      </c>
      <c r="E15" s="33" t="s">
        <v>64</v>
      </c>
      <c r="F15" s="22"/>
    </row>
    <row r="16" spans="1:6" x14ac:dyDescent="0.2">
      <c r="A16" s="33" t="s">
        <v>65</v>
      </c>
      <c r="B16" s="622">
        <v>710</v>
      </c>
      <c r="C16" s="622">
        <v>8</v>
      </c>
      <c r="D16" s="622">
        <v>80</v>
      </c>
      <c r="E16" s="33" t="s">
        <v>66</v>
      </c>
      <c r="F16" s="22"/>
    </row>
    <row r="17" spans="1:6" x14ac:dyDescent="0.2">
      <c r="A17" s="33" t="s">
        <v>67</v>
      </c>
      <c r="B17" s="622">
        <v>460</v>
      </c>
      <c r="C17" s="622">
        <v>13</v>
      </c>
      <c r="D17" s="622"/>
      <c r="E17" s="33" t="s">
        <v>426</v>
      </c>
      <c r="F17" s="22"/>
    </row>
    <row r="18" spans="1:6" x14ac:dyDescent="0.2">
      <c r="A18" s="33" t="s">
        <v>68</v>
      </c>
      <c r="B18" s="622">
        <v>374</v>
      </c>
      <c r="C18" s="622">
        <v>13</v>
      </c>
      <c r="D18" s="622">
        <v>50</v>
      </c>
      <c r="E18" s="33" t="s">
        <v>60</v>
      </c>
      <c r="F18" s="22"/>
    </row>
    <row r="19" spans="1:6" ht="25.5" x14ac:dyDescent="0.2">
      <c r="A19" s="33" t="s">
        <v>69</v>
      </c>
      <c r="B19" s="622">
        <v>750</v>
      </c>
      <c r="C19" s="622">
        <v>13</v>
      </c>
      <c r="D19" s="622">
        <v>300</v>
      </c>
      <c r="E19" s="684" t="s">
        <v>2839</v>
      </c>
      <c r="F19" s="22"/>
    </row>
    <row r="20" spans="1:6" x14ac:dyDescent="0.2">
      <c r="A20" s="247" t="s">
        <v>70</v>
      </c>
      <c r="B20" s="622">
        <v>280</v>
      </c>
      <c r="C20" s="623">
        <v>0</v>
      </c>
      <c r="D20" s="623">
        <v>0</v>
      </c>
      <c r="E20" s="33" t="s">
        <v>71</v>
      </c>
      <c r="F20" s="22"/>
    </row>
    <row r="21" spans="1:6" x14ac:dyDescent="0.2">
      <c r="A21" s="247" t="s">
        <v>72</v>
      </c>
      <c r="B21" s="622">
        <v>200</v>
      </c>
      <c r="C21" s="622">
        <v>7</v>
      </c>
      <c r="D21" s="623">
        <v>0</v>
      </c>
      <c r="E21" s="33"/>
      <c r="F21" s="22"/>
    </row>
    <row r="22" spans="1:6" x14ac:dyDescent="0.2">
      <c r="A22" s="247" t="s">
        <v>73</v>
      </c>
      <c r="B22" s="622">
        <v>200</v>
      </c>
      <c r="C22" s="622">
        <v>6</v>
      </c>
      <c r="D22" s="623">
        <v>0</v>
      </c>
      <c r="E22" s="33"/>
      <c r="F22" s="22"/>
    </row>
    <row r="23" spans="1:6" x14ac:dyDescent="0.2">
      <c r="A23" s="247" t="s">
        <v>74</v>
      </c>
      <c r="B23" s="622">
        <v>150</v>
      </c>
      <c r="C23" s="622">
        <v>5</v>
      </c>
      <c r="D23" s="623">
        <v>0</v>
      </c>
      <c r="E23" s="33"/>
      <c r="F23" s="22"/>
    </row>
    <row r="24" spans="1:6" s="29" customFormat="1" x14ac:dyDescent="0.2">
      <c r="A24" s="262" t="s">
        <v>75</v>
      </c>
      <c r="B24" s="624">
        <f>SUM(B12:B23)</f>
        <v>5060</v>
      </c>
      <c r="C24" s="625"/>
      <c r="D24" s="263"/>
      <c r="E24" s="264"/>
    </row>
    <row r="25" spans="1:6" s="29" customFormat="1" ht="5.25" customHeight="1" x14ac:dyDescent="0.2">
      <c r="A25" s="248"/>
      <c r="B25" s="65"/>
      <c r="C25" s="35"/>
      <c r="D25" s="36"/>
      <c r="E25" s="26"/>
    </row>
    <row r="26" spans="1:6" s="29" customFormat="1" x14ac:dyDescent="0.2">
      <c r="A26" s="67" t="s">
        <v>76</v>
      </c>
      <c r="B26" s="37" t="s">
        <v>428</v>
      </c>
      <c r="C26" s="38"/>
      <c r="D26" s="36"/>
      <c r="E26" s="26"/>
    </row>
    <row r="27" spans="1:6" ht="4.5" customHeight="1" x14ac:dyDescent="0.2"/>
    <row r="28" spans="1:6" x14ac:dyDescent="0.2">
      <c r="A28" s="247" t="s">
        <v>3117</v>
      </c>
      <c r="B28" s="622">
        <v>337</v>
      </c>
      <c r="C28" s="623">
        <v>0</v>
      </c>
      <c r="D28" s="623">
        <v>0</v>
      </c>
      <c r="E28" s="33" t="s">
        <v>429</v>
      </c>
      <c r="F28" s="22"/>
    </row>
    <row r="29" spans="1:6" s="29" customFormat="1" x14ac:dyDescent="0.2">
      <c r="A29" s="247" t="s">
        <v>77</v>
      </c>
      <c r="B29" s="622">
        <v>390</v>
      </c>
      <c r="C29" s="623">
        <v>0</v>
      </c>
      <c r="D29" s="623">
        <v>0</v>
      </c>
      <c r="E29" s="33" t="s">
        <v>71</v>
      </c>
    </row>
    <row r="30" spans="1:6" x14ac:dyDescent="0.2">
      <c r="A30" s="247" t="s">
        <v>78</v>
      </c>
      <c r="B30" s="622">
        <v>180</v>
      </c>
      <c r="C30" s="258">
        <v>8.1</v>
      </c>
      <c r="D30" s="623">
        <v>0</v>
      </c>
      <c r="E30" s="33" t="s">
        <v>44</v>
      </c>
      <c r="F30" s="22"/>
    </row>
    <row r="31" spans="1:6" ht="38.25" x14ac:dyDescent="0.2">
      <c r="A31" s="253" t="s">
        <v>79</v>
      </c>
      <c r="B31" s="626">
        <v>140</v>
      </c>
      <c r="C31" s="259" t="s">
        <v>80</v>
      </c>
      <c r="D31" s="623">
        <v>0</v>
      </c>
      <c r="E31" s="257" t="s">
        <v>44</v>
      </c>
      <c r="F31" s="22"/>
    </row>
    <row r="32" spans="1:6" x14ac:dyDescent="0.2">
      <c r="A32" s="247" t="s">
        <v>81</v>
      </c>
      <c r="B32" s="622">
        <v>150</v>
      </c>
      <c r="C32" s="258">
        <v>8.1</v>
      </c>
      <c r="D32" s="623">
        <v>0</v>
      </c>
      <c r="E32" s="33" t="s">
        <v>1854</v>
      </c>
      <c r="F32" s="22"/>
    </row>
    <row r="33" spans="1:6" x14ac:dyDescent="0.2">
      <c r="A33" s="453" t="s">
        <v>1367</v>
      </c>
      <c r="B33" s="627" t="s">
        <v>1368</v>
      </c>
      <c r="C33" s="627">
        <v>13</v>
      </c>
      <c r="D33" s="628">
        <v>0</v>
      </c>
      <c r="E33" s="333" t="s">
        <v>1023</v>
      </c>
      <c r="F33" s="22"/>
    </row>
    <row r="34" spans="1:6" x14ac:dyDescent="0.2">
      <c r="A34" s="247" t="s">
        <v>1852</v>
      </c>
      <c r="B34" s="622">
        <v>120</v>
      </c>
      <c r="C34" s="258">
        <v>9.6999999999999993</v>
      </c>
      <c r="D34" s="623">
        <v>0</v>
      </c>
      <c r="E34" s="33" t="s">
        <v>44</v>
      </c>
      <c r="F34" s="22"/>
    </row>
    <row r="35" spans="1:6" x14ac:dyDescent="0.2">
      <c r="A35" s="247" t="s">
        <v>2840</v>
      </c>
      <c r="B35" s="622">
        <v>175</v>
      </c>
      <c r="C35" s="258" t="s">
        <v>83</v>
      </c>
      <c r="D35" s="623">
        <v>0</v>
      </c>
      <c r="E35" s="33" t="s">
        <v>44</v>
      </c>
      <c r="F35" s="22"/>
    </row>
    <row r="36" spans="1:6" ht="25.5" x14ac:dyDescent="0.2">
      <c r="A36" s="253" t="s">
        <v>2841</v>
      </c>
      <c r="B36" s="626">
        <v>160</v>
      </c>
      <c r="C36" s="259" t="s">
        <v>2846</v>
      </c>
      <c r="D36" s="623">
        <v>0</v>
      </c>
      <c r="E36" s="257" t="s">
        <v>44</v>
      </c>
      <c r="F36" s="22"/>
    </row>
    <row r="37" spans="1:6" x14ac:dyDescent="0.2">
      <c r="A37" s="247" t="s">
        <v>2842</v>
      </c>
      <c r="B37" s="622">
        <v>200</v>
      </c>
      <c r="C37" s="258">
        <v>5.5</v>
      </c>
      <c r="D37" s="623">
        <v>0</v>
      </c>
      <c r="E37" s="33" t="s">
        <v>2847</v>
      </c>
      <c r="F37" s="22"/>
    </row>
    <row r="38" spans="1:6" x14ac:dyDescent="0.2">
      <c r="A38" s="247" t="s">
        <v>2843</v>
      </c>
      <c r="B38" s="622">
        <v>150</v>
      </c>
      <c r="C38" s="258">
        <v>8.5</v>
      </c>
      <c r="D38" s="623">
        <v>0</v>
      </c>
      <c r="E38" s="257" t="s">
        <v>44</v>
      </c>
      <c r="F38" s="22"/>
    </row>
    <row r="39" spans="1:6" x14ac:dyDescent="0.2">
      <c r="A39" s="247" t="s">
        <v>2844</v>
      </c>
      <c r="B39" s="622">
        <v>128</v>
      </c>
      <c r="C39" s="258">
        <v>7.8</v>
      </c>
      <c r="D39" s="623">
        <v>0</v>
      </c>
      <c r="E39" s="257" t="s">
        <v>44</v>
      </c>
      <c r="F39" s="22"/>
    </row>
    <row r="40" spans="1:6" x14ac:dyDescent="0.2">
      <c r="A40" s="247" t="s">
        <v>2845</v>
      </c>
      <c r="B40" s="622">
        <v>190</v>
      </c>
      <c r="C40" s="258">
        <v>7.3</v>
      </c>
      <c r="D40" s="623">
        <v>0</v>
      </c>
      <c r="E40" s="257" t="s">
        <v>44</v>
      </c>
      <c r="F40" s="22"/>
    </row>
    <row r="41" spans="1:6" ht="25.5" x14ac:dyDescent="0.2">
      <c r="A41" s="253" t="s">
        <v>430</v>
      </c>
      <c r="B41" s="626">
        <v>210</v>
      </c>
      <c r="C41" s="259" t="s">
        <v>1273</v>
      </c>
      <c r="D41" s="623">
        <v>0</v>
      </c>
      <c r="E41" s="257" t="s">
        <v>44</v>
      </c>
      <c r="F41" s="22"/>
    </row>
    <row r="42" spans="1:6" ht="27" x14ac:dyDescent="0.2">
      <c r="A42" s="253" t="s">
        <v>84</v>
      </c>
      <c r="B42" s="626">
        <v>304.5</v>
      </c>
      <c r="C42" s="259" t="s">
        <v>1853</v>
      </c>
      <c r="D42" s="623">
        <v>0</v>
      </c>
      <c r="E42" s="257" t="s">
        <v>44</v>
      </c>
      <c r="F42" s="22"/>
    </row>
    <row r="43" spans="1:6" x14ac:dyDescent="0.2">
      <c r="A43" s="247" t="s">
        <v>85</v>
      </c>
      <c r="B43" s="622">
        <v>210</v>
      </c>
      <c r="C43" s="258">
        <v>11.5</v>
      </c>
      <c r="D43" s="623">
        <v>0</v>
      </c>
      <c r="E43" s="33" t="s">
        <v>44</v>
      </c>
      <c r="F43" s="22"/>
    </row>
    <row r="44" spans="1:6" ht="25.5" x14ac:dyDescent="0.2">
      <c r="A44" s="253" t="s">
        <v>86</v>
      </c>
      <c r="B44" s="626">
        <v>210</v>
      </c>
      <c r="C44" s="259" t="s">
        <v>1274</v>
      </c>
      <c r="D44" s="623">
        <v>0</v>
      </c>
      <c r="E44" s="257" t="s">
        <v>44</v>
      </c>
      <c r="F44" s="22"/>
    </row>
    <row r="45" spans="1:6" x14ac:dyDescent="0.2">
      <c r="A45" s="247" t="s">
        <v>87</v>
      </c>
      <c r="B45" s="622">
        <v>82</v>
      </c>
      <c r="C45" s="622">
        <v>9</v>
      </c>
      <c r="D45" s="623">
        <v>0</v>
      </c>
      <c r="E45" s="33" t="s">
        <v>88</v>
      </c>
      <c r="F45" s="22"/>
    </row>
    <row r="46" spans="1:6" x14ac:dyDescent="0.2">
      <c r="A46" s="247" t="s">
        <v>89</v>
      </c>
      <c r="B46" s="622">
        <v>8</v>
      </c>
      <c r="C46" s="622">
        <v>2</v>
      </c>
      <c r="D46" s="623">
        <v>0</v>
      </c>
      <c r="E46" s="33" t="s">
        <v>5</v>
      </c>
      <c r="F46" s="22"/>
    </row>
    <row r="47" spans="1:6" x14ac:dyDescent="0.2">
      <c r="A47" s="33" t="s">
        <v>90</v>
      </c>
      <c r="B47" s="622">
        <v>20</v>
      </c>
      <c r="C47" s="622">
        <v>2</v>
      </c>
      <c r="D47" s="623">
        <v>0</v>
      </c>
      <c r="E47" s="33" t="s">
        <v>91</v>
      </c>
      <c r="F47" s="22"/>
    </row>
    <row r="48" spans="1:6" x14ac:dyDescent="0.2">
      <c r="A48" s="33" t="s">
        <v>92</v>
      </c>
      <c r="B48" s="622">
        <v>275</v>
      </c>
      <c r="C48" s="622">
        <v>20</v>
      </c>
      <c r="D48" s="623">
        <v>0</v>
      </c>
      <c r="E48" s="33" t="s">
        <v>44</v>
      </c>
      <c r="F48" s="22"/>
    </row>
    <row r="49" spans="1:5" s="29" customFormat="1" x14ac:dyDescent="0.2">
      <c r="A49" s="262" t="s">
        <v>93</v>
      </c>
      <c r="B49" s="624">
        <f>SUM(B28:B32)+SUM(B34:B48)+550</f>
        <v>4189.5</v>
      </c>
      <c r="C49" s="1001"/>
      <c r="D49" s="1002"/>
      <c r="E49" s="1003"/>
    </row>
    <row r="50" spans="1:5" s="29" customFormat="1" ht="2.25" customHeight="1" x14ac:dyDescent="0.2">
      <c r="A50" s="248"/>
      <c r="B50" s="629"/>
      <c r="C50" s="260"/>
      <c r="D50" s="36"/>
      <c r="E50" s="67"/>
    </row>
    <row r="51" spans="1:5" s="29" customFormat="1" x14ac:dyDescent="0.2">
      <c r="A51" s="254" t="s">
        <v>94</v>
      </c>
      <c r="B51" s="630">
        <f>B24+B49</f>
        <v>9249.5</v>
      </c>
      <c r="C51" s="1004"/>
      <c r="D51" s="1005"/>
      <c r="E51" s="1006"/>
    </row>
    <row r="53" spans="1:5" x14ac:dyDescent="0.2">
      <c r="A53" s="252" t="s">
        <v>1369</v>
      </c>
    </row>
    <row r="55" spans="1:5" x14ac:dyDescent="0.2">
      <c r="A55" s="255"/>
      <c r="B55" s="23"/>
      <c r="C55" s="23"/>
      <c r="D55" s="23"/>
      <c r="E55" s="23"/>
    </row>
    <row r="56" spans="1:5" x14ac:dyDescent="0.2">
      <c r="A56" s="256"/>
      <c r="B56" s="23"/>
      <c r="C56" s="23"/>
      <c r="D56" s="23"/>
      <c r="E56" s="23"/>
    </row>
  </sheetData>
  <mergeCells count="7">
    <mergeCell ref="C49:E49"/>
    <mergeCell ref="C51:E51"/>
    <mergeCell ref="A8:A9"/>
    <mergeCell ref="B8:B9"/>
    <mergeCell ref="C8:C9"/>
    <mergeCell ref="D8:D9"/>
    <mergeCell ref="E8:E9"/>
  </mergeCells>
  <printOptions horizontalCentered="1" verticalCentered="1"/>
  <pageMargins left="0.15748031496062992" right="0.19685039370078741" top="0.45" bottom="0.43307086614173229" header="0.2" footer="0.51181102362204722"/>
  <pageSetup paperSize="9" scale="70"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9">
    <tabColor rgb="FF00B050"/>
  </sheetPr>
  <dimension ref="A1:L41"/>
  <sheetViews>
    <sheetView zoomScaleNormal="100" workbookViewId="0">
      <selection activeCell="K24" sqref="K24"/>
    </sheetView>
  </sheetViews>
  <sheetFormatPr baseColWidth="10" defaultRowHeight="12.75" customHeight="1" x14ac:dyDescent="0.2"/>
  <cols>
    <col min="1" max="1" width="11.42578125" style="28"/>
    <col min="2" max="2" width="45.7109375" style="28" bestFit="1" customWidth="1"/>
    <col min="3" max="3" width="11.85546875" style="28" bestFit="1" customWidth="1"/>
    <col min="4" max="4" width="12" style="28" bestFit="1" customWidth="1"/>
    <col min="5" max="5" width="12.7109375" style="28" bestFit="1" customWidth="1"/>
    <col min="6" max="7" width="11.85546875" style="28" bestFit="1" customWidth="1"/>
    <col min="8" max="8" width="12" style="28" bestFit="1" customWidth="1"/>
    <col min="9" max="9" width="8.140625" style="28" bestFit="1" customWidth="1"/>
    <col min="10" max="10" width="9.140625" style="28" bestFit="1" customWidth="1"/>
    <col min="11" max="16384" width="11.42578125" style="28"/>
  </cols>
  <sheetData>
    <row r="1" spans="1:9" ht="12.75" customHeight="1" x14ac:dyDescent="0.25">
      <c r="A1" s="195" t="s">
        <v>930</v>
      </c>
      <c r="E1" s="29"/>
    </row>
    <row r="2" spans="1:9" ht="21" customHeight="1" x14ac:dyDescent="0.25">
      <c r="A2" s="27"/>
      <c r="B2" s="365"/>
      <c r="E2" s="29"/>
    </row>
    <row r="4" spans="1:9" ht="12.75" customHeight="1" x14ac:dyDescent="0.2">
      <c r="B4" s="1007" t="s">
        <v>39</v>
      </c>
      <c r="C4" s="1012" t="s">
        <v>37</v>
      </c>
      <c r="D4" s="1012"/>
      <c r="E4" s="1012"/>
      <c r="F4" s="1012"/>
      <c r="G4" s="1012"/>
      <c r="H4" s="1012"/>
      <c r="I4" s="1012" t="s">
        <v>38</v>
      </c>
    </row>
    <row r="5" spans="1:9" ht="12.75" customHeight="1" x14ac:dyDescent="0.2">
      <c r="B5" s="1014"/>
      <c r="C5" s="1013"/>
      <c r="D5" s="1013"/>
      <c r="E5" s="1013"/>
      <c r="F5" s="1013"/>
      <c r="G5" s="1013"/>
      <c r="H5" s="1013"/>
      <c r="I5" s="1012"/>
    </row>
    <row r="6" spans="1:9" ht="12.75" customHeight="1" x14ac:dyDescent="0.2">
      <c r="B6" s="1008"/>
      <c r="C6" s="739" t="s">
        <v>434</v>
      </c>
      <c r="D6" s="739" t="s">
        <v>435</v>
      </c>
      <c r="E6" s="739" t="s">
        <v>436</v>
      </c>
      <c r="F6" s="739" t="s">
        <v>437</v>
      </c>
      <c r="G6" s="739" t="s">
        <v>438</v>
      </c>
      <c r="H6" s="739" t="s">
        <v>26</v>
      </c>
      <c r="I6" s="1012"/>
    </row>
    <row r="7" spans="1:9" ht="12.75" customHeight="1" x14ac:dyDescent="0.2">
      <c r="B7" s="1009" t="s">
        <v>58</v>
      </c>
      <c r="C7" s="1010"/>
      <c r="D7" s="1010"/>
      <c r="E7" s="1010"/>
      <c r="F7" s="1010"/>
      <c r="G7" s="1010"/>
      <c r="H7" s="1010"/>
      <c r="I7" s="1011"/>
    </row>
    <row r="8" spans="1:9" ht="12.75" customHeight="1" x14ac:dyDescent="0.2">
      <c r="B8" s="1009" t="s">
        <v>1259</v>
      </c>
      <c r="C8" s="1010"/>
      <c r="D8" s="1010"/>
      <c r="E8" s="1010"/>
      <c r="F8" s="1010"/>
      <c r="G8" s="1010"/>
      <c r="H8" s="1010"/>
      <c r="I8" s="1010"/>
    </row>
    <row r="9" spans="1:9" ht="12.75" customHeight="1" x14ac:dyDescent="0.2">
      <c r="B9" s="6" t="s">
        <v>431</v>
      </c>
      <c r="C9" s="784">
        <f>750+52</f>
        <v>802</v>
      </c>
      <c r="D9" s="784">
        <v>0</v>
      </c>
      <c r="E9" s="784">
        <v>0</v>
      </c>
      <c r="F9" s="784">
        <v>403</v>
      </c>
      <c r="G9" s="784">
        <v>0</v>
      </c>
      <c r="H9" s="784">
        <f>SUM(C9:G9)</f>
        <v>1205</v>
      </c>
      <c r="I9" s="784">
        <v>0</v>
      </c>
    </row>
    <row r="10" spans="1:9" ht="12.75" customHeight="1" x14ac:dyDescent="0.2">
      <c r="B10" s="6" t="s">
        <v>40</v>
      </c>
      <c r="C10" s="784">
        <v>0</v>
      </c>
      <c r="D10" s="784">
        <v>500</v>
      </c>
      <c r="E10" s="784">
        <v>0</v>
      </c>
      <c r="F10" s="784">
        <v>0</v>
      </c>
      <c r="G10" s="784">
        <v>0</v>
      </c>
      <c r="H10" s="784">
        <f t="shared" ref="H10:H21" si="0">SUM(C10:G10)</f>
        <v>500</v>
      </c>
      <c r="I10" s="784">
        <v>0</v>
      </c>
    </row>
    <row r="11" spans="1:9" ht="12.75" customHeight="1" x14ac:dyDescent="0.2">
      <c r="B11" s="6" t="s">
        <v>41</v>
      </c>
      <c r="C11" s="784">
        <v>0</v>
      </c>
      <c r="D11" s="784">
        <v>400</v>
      </c>
      <c r="E11" s="784">
        <v>0</v>
      </c>
      <c r="F11" s="784">
        <v>0</v>
      </c>
      <c r="G11" s="784">
        <v>0</v>
      </c>
      <c r="H11" s="784">
        <f t="shared" si="0"/>
        <v>400</v>
      </c>
      <c r="I11" s="784">
        <v>0</v>
      </c>
    </row>
    <row r="12" spans="1:9" ht="12.75" customHeight="1" x14ac:dyDescent="0.2">
      <c r="B12" s="6" t="s">
        <v>42</v>
      </c>
      <c r="C12" s="784">
        <v>0</v>
      </c>
      <c r="D12" s="784">
        <v>0</v>
      </c>
      <c r="E12" s="784">
        <v>0</v>
      </c>
      <c r="F12" s="784">
        <v>0</v>
      </c>
      <c r="G12" s="784">
        <v>0</v>
      </c>
      <c r="H12" s="784">
        <f t="shared" si="0"/>
        <v>0</v>
      </c>
      <c r="I12" s="784">
        <v>0</v>
      </c>
    </row>
    <row r="13" spans="1:9" ht="12.75" customHeight="1" x14ac:dyDescent="0.2">
      <c r="B13" s="6" t="s">
        <v>43</v>
      </c>
      <c r="C13" s="784">
        <v>0</v>
      </c>
      <c r="D13" s="784">
        <v>0</v>
      </c>
      <c r="E13" s="784">
        <v>0</v>
      </c>
      <c r="F13" s="784">
        <v>0</v>
      </c>
      <c r="G13" s="784">
        <v>0</v>
      </c>
      <c r="H13" s="784">
        <f t="shared" si="0"/>
        <v>0</v>
      </c>
      <c r="I13" s="784">
        <v>0</v>
      </c>
    </row>
    <row r="14" spans="1:9" ht="12.75" customHeight="1" x14ac:dyDescent="0.2">
      <c r="B14" s="6" t="s">
        <v>44</v>
      </c>
      <c r="C14" s="784">
        <v>460</v>
      </c>
      <c r="D14" s="784">
        <v>0</v>
      </c>
      <c r="E14" s="784">
        <v>0</v>
      </c>
      <c r="F14" s="784">
        <v>0</v>
      </c>
      <c r="G14" s="784">
        <v>0</v>
      </c>
      <c r="H14" s="784">
        <f t="shared" si="0"/>
        <v>460</v>
      </c>
      <c r="I14" s="784">
        <v>0</v>
      </c>
    </row>
    <row r="15" spans="1:9" ht="12.75" customHeight="1" x14ac:dyDescent="0.2">
      <c r="B15" s="6" t="s">
        <v>45</v>
      </c>
      <c r="C15" s="784">
        <v>1768</v>
      </c>
      <c r="D15" s="784">
        <v>0</v>
      </c>
      <c r="E15" s="784">
        <v>0</v>
      </c>
      <c r="F15" s="784">
        <v>0</v>
      </c>
      <c r="G15" s="784">
        <v>0</v>
      </c>
      <c r="H15" s="784">
        <f t="shared" si="0"/>
        <v>1768</v>
      </c>
      <c r="I15" s="784">
        <v>0</v>
      </c>
    </row>
    <row r="16" spans="1:9" ht="12.75" customHeight="1" x14ac:dyDescent="0.2">
      <c r="B16" s="6" t="s">
        <v>46</v>
      </c>
      <c r="C16" s="784">
        <v>0</v>
      </c>
      <c r="D16" s="784">
        <v>0</v>
      </c>
      <c r="E16" s="784">
        <v>0</v>
      </c>
      <c r="F16" s="784">
        <v>87</v>
      </c>
      <c r="G16" s="784">
        <v>0</v>
      </c>
      <c r="H16" s="784">
        <f t="shared" si="0"/>
        <v>87</v>
      </c>
      <c r="I16" s="784">
        <v>0</v>
      </c>
    </row>
    <row r="17" spans="2:10" ht="12.75" customHeight="1" x14ac:dyDescent="0.2">
      <c r="B17" s="1009" t="s">
        <v>1260</v>
      </c>
      <c r="C17" s="1010"/>
      <c r="D17" s="1010"/>
      <c r="E17" s="1010"/>
      <c r="F17" s="1010"/>
      <c r="G17" s="1010"/>
      <c r="H17" s="1010"/>
      <c r="I17" s="1011"/>
    </row>
    <row r="18" spans="2:10" ht="12.75" customHeight="1" x14ac:dyDescent="0.2">
      <c r="B18" s="6" t="s">
        <v>47</v>
      </c>
      <c r="C18" s="784">
        <v>0</v>
      </c>
      <c r="D18" s="784">
        <v>0</v>
      </c>
      <c r="E18" s="784">
        <v>0</v>
      </c>
      <c r="F18" s="784">
        <v>710</v>
      </c>
      <c r="G18" s="784">
        <v>0</v>
      </c>
      <c r="H18" s="784">
        <f t="shared" si="0"/>
        <v>710</v>
      </c>
      <c r="I18" s="784">
        <v>0</v>
      </c>
    </row>
    <row r="19" spans="2:10" ht="12.75" customHeight="1" x14ac:dyDescent="0.2">
      <c r="B19" s="6" t="s">
        <v>48</v>
      </c>
      <c r="C19" s="784">
        <v>0</v>
      </c>
      <c r="D19" s="784">
        <v>0</v>
      </c>
      <c r="E19" s="784">
        <v>0</v>
      </c>
      <c r="F19" s="784">
        <v>0</v>
      </c>
      <c r="G19" s="784">
        <v>0</v>
      </c>
      <c r="H19" s="784">
        <f t="shared" si="0"/>
        <v>0</v>
      </c>
      <c r="I19" s="784">
        <v>0</v>
      </c>
    </row>
    <row r="20" spans="2:10" ht="12.75" customHeight="1" x14ac:dyDescent="0.2">
      <c r="B20" s="6" t="s">
        <v>49</v>
      </c>
      <c r="C20" s="784"/>
      <c r="D20" s="784"/>
      <c r="E20" s="784"/>
      <c r="F20" s="784">
        <v>400</v>
      </c>
      <c r="G20" s="784">
        <v>150</v>
      </c>
      <c r="H20" s="784">
        <f t="shared" si="0"/>
        <v>550</v>
      </c>
      <c r="I20" s="784"/>
    </row>
    <row r="21" spans="2:10" ht="12.75" customHeight="1" x14ac:dyDescent="0.2">
      <c r="B21" s="6" t="s">
        <v>5</v>
      </c>
      <c r="C21" s="784">
        <v>0</v>
      </c>
      <c r="D21" s="784">
        <v>0</v>
      </c>
      <c r="E21" s="784">
        <v>0</v>
      </c>
      <c r="F21" s="784">
        <v>0</v>
      </c>
      <c r="G21" s="784">
        <v>280</v>
      </c>
      <c r="H21" s="784">
        <f t="shared" si="0"/>
        <v>280</v>
      </c>
      <c r="I21" s="784">
        <v>0</v>
      </c>
    </row>
    <row r="22" spans="2:10" ht="12.75" customHeight="1" x14ac:dyDescent="0.2">
      <c r="B22" s="268" t="s">
        <v>50</v>
      </c>
      <c r="C22" s="785">
        <f t="shared" ref="C22:G22" si="1">SUM(C9:C21)</f>
        <v>3030</v>
      </c>
      <c r="D22" s="785">
        <f t="shared" si="1"/>
        <v>900</v>
      </c>
      <c r="E22" s="785">
        <f t="shared" si="1"/>
        <v>0</v>
      </c>
      <c r="F22" s="785">
        <f t="shared" si="1"/>
        <v>1600</v>
      </c>
      <c r="G22" s="785">
        <f t="shared" si="1"/>
        <v>430</v>
      </c>
      <c r="H22" s="785">
        <f>SUM(H9:H21)</f>
        <v>5960</v>
      </c>
      <c r="I22" s="785">
        <f>SUM(I9:I21)</f>
        <v>0</v>
      </c>
    </row>
    <row r="23" spans="2:10" ht="6" customHeight="1" x14ac:dyDescent="0.2">
      <c r="B23" s="6"/>
      <c r="C23" s="6"/>
      <c r="D23" s="6"/>
      <c r="E23" s="6"/>
      <c r="F23" s="6"/>
      <c r="G23" s="6"/>
      <c r="H23" s="6"/>
      <c r="I23" s="6"/>
    </row>
    <row r="24" spans="2:10" ht="12.75" customHeight="1" x14ac:dyDescent="0.2">
      <c r="B24" s="1009" t="s">
        <v>1258</v>
      </c>
      <c r="C24" s="1010"/>
      <c r="D24" s="1010"/>
      <c r="E24" s="1010"/>
      <c r="F24" s="1010"/>
      <c r="G24" s="1010"/>
      <c r="H24" s="1010"/>
      <c r="I24" s="1011"/>
    </row>
    <row r="25" spans="2:10" ht="12.75" customHeight="1" x14ac:dyDescent="0.2">
      <c r="B25" s="1009" t="s">
        <v>1259</v>
      </c>
      <c r="C25" s="1010"/>
      <c r="D25" s="1010"/>
      <c r="E25" s="1010"/>
      <c r="F25" s="1010"/>
      <c r="G25" s="1010"/>
      <c r="H25" s="1010"/>
      <c r="I25" s="1011"/>
    </row>
    <row r="26" spans="2:10" ht="12.75" customHeight="1" x14ac:dyDescent="0.2">
      <c r="B26" s="6" t="s">
        <v>431</v>
      </c>
      <c r="C26" s="784">
        <v>0</v>
      </c>
      <c r="D26" s="784">
        <v>0</v>
      </c>
      <c r="E26" s="784">
        <v>0</v>
      </c>
      <c r="F26" s="784">
        <v>0</v>
      </c>
      <c r="G26" s="784">
        <v>0</v>
      </c>
      <c r="H26" s="784">
        <f>SUM(C26:G26)</f>
        <v>0</v>
      </c>
      <c r="I26" s="784">
        <v>0</v>
      </c>
    </row>
    <row r="27" spans="2:10" ht="12.75" customHeight="1" x14ac:dyDescent="0.2">
      <c r="B27" s="6" t="s">
        <v>40</v>
      </c>
      <c r="C27" s="784">
        <v>0</v>
      </c>
      <c r="D27" s="784">
        <v>0</v>
      </c>
      <c r="E27" s="784">
        <v>0</v>
      </c>
      <c r="F27" s="784">
        <v>0</v>
      </c>
      <c r="G27" s="784">
        <v>0</v>
      </c>
      <c r="H27" s="784">
        <f t="shared" ref="H27:H37" si="2">SUM(C27:G27)</f>
        <v>0</v>
      </c>
      <c r="I27" s="784">
        <v>0</v>
      </c>
    </row>
    <row r="28" spans="2:10" ht="12.75" customHeight="1" x14ac:dyDescent="0.2">
      <c r="B28" s="6" t="s">
        <v>41</v>
      </c>
      <c r="C28" s="784">
        <v>0</v>
      </c>
      <c r="D28" s="784">
        <v>0</v>
      </c>
      <c r="E28" s="784">
        <v>0</v>
      </c>
      <c r="F28" s="784">
        <v>0</v>
      </c>
      <c r="G28" s="784">
        <v>0</v>
      </c>
      <c r="H28" s="784">
        <f t="shared" si="2"/>
        <v>0</v>
      </c>
      <c r="I28" s="784">
        <v>0</v>
      </c>
    </row>
    <row r="29" spans="2:10" ht="12.75" customHeight="1" x14ac:dyDescent="0.2">
      <c r="B29" s="6" t="s">
        <v>432</v>
      </c>
      <c r="C29" s="784">
        <v>0</v>
      </c>
      <c r="D29" s="784">
        <v>0</v>
      </c>
      <c r="E29" s="784">
        <v>0</v>
      </c>
      <c r="F29" s="784">
        <v>0</v>
      </c>
      <c r="G29" s="784">
        <v>0</v>
      </c>
      <c r="H29" s="784">
        <f t="shared" si="2"/>
        <v>0</v>
      </c>
      <c r="I29" s="784">
        <v>0</v>
      </c>
    </row>
    <row r="30" spans="2:10" ht="12.75" customHeight="1" x14ac:dyDescent="0.2">
      <c r="B30" s="6" t="s">
        <v>433</v>
      </c>
      <c r="C30" s="784">
        <v>550</v>
      </c>
      <c r="D30" s="784">
        <v>0</v>
      </c>
      <c r="E30" s="784">
        <v>0</v>
      </c>
      <c r="F30" s="784">
        <f>150</f>
        <v>150</v>
      </c>
      <c r="G30" s="784">
        <v>0</v>
      </c>
      <c r="H30" s="784">
        <f t="shared" si="2"/>
        <v>700</v>
      </c>
      <c r="I30" s="784">
        <v>0</v>
      </c>
    </row>
    <row r="31" spans="2:10" ht="12.75" customHeight="1" x14ac:dyDescent="0.2">
      <c r="B31" s="6" t="s">
        <v>44</v>
      </c>
      <c r="C31" s="784">
        <f>210+304.5+210+275</f>
        <v>999.5</v>
      </c>
      <c r="D31" s="784">
        <v>210</v>
      </c>
      <c r="E31" s="784">
        <f>180+120+175+170+150+82</f>
        <v>877</v>
      </c>
      <c r="F31" s="784">
        <f>128+190+140-106</f>
        <v>352</v>
      </c>
      <c r="G31" s="784">
        <v>0</v>
      </c>
      <c r="H31" s="784">
        <f t="shared" si="2"/>
        <v>2438.5</v>
      </c>
      <c r="I31" s="784">
        <v>0</v>
      </c>
      <c r="J31" s="31"/>
    </row>
    <row r="32" spans="2:10" ht="12.75" customHeight="1" x14ac:dyDescent="0.2">
      <c r="B32" s="6" t="s">
        <v>45</v>
      </c>
      <c r="C32" s="784">
        <v>0</v>
      </c>
      <c r="D32" s="784">
        <v>0</v>
      </c>
      <c r="E32" s="784">
        <v>0</v>
      </c>
      <c r="F32" s="784">
        <v>0</v>
      </c>
      <c r="G32" s="784">
        <v>0</v>
      </c>
      <c r="H32" s="784">
        <f t="shared" si="2"/>
        <v>0</v>
      </c>
      <c r="I32" s="784">
        <v>0</v>
      </c>
    </row>
    <row r="33" spans="2:12" ht="12.75" customHeight="1" x14ac:dyDescent="0.2">
      <c r="B33" s="6" t="s">
        <v>46</v>
      </c>
      <c r="C33" s="784">
        <v>0</v>
      </c>
      <c r="D33" s="784">
        <v>0</v>
      </c>
      <c r="E33" s="784">
        <v>0</v>
      </c>
      <c r="F33" s="784">
        <v>0</v>
      </c>
      <c r="G33" s="784">
        <v>0</v>
      </c>
      <c r="H33" s="784">
        <f t="shared" si="2"/>
        <v>0</v>
      </c>
      <c r="I33" s="784">
        <v>0</v>
      </c>
    </row>
    <row r="34" spans="2:12" ht="12.75" customHeight="1" x14ac:dyDescent="0.2">
      <c r="B34" s="30" t="s">
        <v>1260</v>
      </c>
      <c r="C34" s="784"/>
      <c r="D34" s="784"/>
      <c r="E34" s="784"/>
      <c r="F34" s="784"/>
      <c r="G34" s="784"/>
      <c r="H34" s="784">
        <f t="shared" si="2"/>
        <v>0</v>
      </c>
      <c r="I34" s="784"/>
    </row>
    <row r="35" spans="2:12" ht="12.75" customHeight="1" x14ac:dyDescent="0.2">
      <c r="B35" s="6" t="s">
        <v>47</v>
      </c>
      <c r="C35" s="784">
        <v>0</v>
      </c>
      <c r="D35" s="784">
        <v>0</v>
      </c>
      <c r="E35" s="784">
        <v>0</v>
      </c>
      <c r="F35" s="784">
        <v>0</v>
      </c>
      <c r="G35" s="784">
        <v>0</v>
      </c>
      <c r="H35" s="784">
        <f t="shared" si="2"/>
        <v>0</v>
      </c>
      <c r="I35" s="784">
        <v>0</v>
      </c>
    </row>
    <row r="36" spans="2:12" ht="12.75" customHeight="1" x14ac:dyDescent="0.2">
      <c r="B36" s="6" t="s">
        <v>48</v>
      </c>
      <c r="C36" s="784">
        <v>0</v>
      </c>
      <c r="D36" s="784">
        <v>0</v>
      </c>
      <c r="E36" s="784">
        <v>0</v>
      </c>
      <c r="F36" s="784">
        <v>0</v>
      </c>
      <c r="G36" s="784">
        <f>337+200</f>
        <v>537</v>
      </c>
      <c r="H36" s="784">
        <f t="shared" si="2"/>
        <v>537</v>
      </c>
      <c r="I36" s="784">
        <v>0</v>
      </c>
    </row>
    <row r="37" spans="2:12" ht="12.75" customHeight="1" x14ac:dyDescent="0.2">
      <c r="B37" s="6" t="s">
        <v>5</v>
      </c>
      <c r="C37" s="784">
        <v>0</v>
      </c>
      <c r="D37" s="784">
        <v>0</v>
      </c>
      <c r="E37" s="784">
        <v>0</v>
      </c>
      <c r="F37" s="784">
        <v>0</v>
      </c>
      <c r="G37" s="784">
        <f>390+106</f>
        <v>496</v>
      </c>
      <c r="H37" s="784">
        <f t="shared" si="2"/>
        <v>496</v>
      </c>
      <c r="I37" s="784">
        <v>28</v>
      </c>
    </row>
    <row r="38" spans="2:12" ht="12.75" customHeight="1" x14ac:dyDescent="0.2">
      <c r="B38" s="268" t="s">
        <v>51</v>
      </c>
      <c r="C38" s="785">
        <f>SUM(C26:C37)</f>
        <v>1549.5</v>
      </c>
      <c r="D38" s="785">
        <f t="shared" ref="D38:G38" si="3">SUM(D26:D37)</f>
        <v>210</v>
      </c>
      <c r="E38" s="785">
        <f t="shared" si="3"/>
        <v>877</v>
      </c>
      <c r="F38" s="785">
        <f t="shared" si="3"/>
        <v>502</v>
      </c>
      <c r="G38" s="785">
        <f t="shared" si="3"/>
        <v>1033</v>
      </c>
      <c r="H38" s="785">
        <f>SUM(H26:H37)</f>
        <v>4171.5</v>
      </c>
      <c r="I38" s="785">
        <f>SUM(I26:I37)</f>
        <v>28</v>
      </c>
      <c r="J38" s="31"/>
      <c r="L38" s="32"/>
    </row>
    <row r="39" spans="2:12" ht="12.75" customHeight="1" x14ac:dyDescent="0.2">
      <c r="B39" s="269" t="s">
        <v>52</v>
      </c>
      <c r="C39" s="786">
        <f>C22+C38</f>
        <v>4579.5</v>
      </c>
      <c r="D39" s="786">
        <f t="shared" ref="D39:H39" si="4">D22+D38</f>
        <v>1110</v>
      </c>
      <c r="E39" s="786">
        <f t="shared" si="4"/>
        <v>877</v>
      </c>
      <c r="F39" s="786">
        <f t="shared" si="4"/>
        <v>2102</v>
      </c>
      <c r="G39" s="786">
        <f t="shared" si="4"/>
        <v>1463</v>
      </c>
      <c r="H39" s="786">
        <f t="shared" si="4"/>
        <v>10131.5</v>
      </c>
      <c r="I39" s="786">
        <f>I22+I38</f>
        <v>28</v>
      </c>
      <c r="J39" s="31"/>
      <c r="K39" s="31"/>
    </row>
    <row r="40" spans="2:12" ht="12.75" customHeight="1" x14ac:dyDescent="0.2">
      <c r="C40" s="27"/>
      <c r="D40" s="27"/>
      <c r="E40" s="27"/>
      <c r="F40" s="27"/>
      <c r="G40" s="27"/>
      <c r="H40" s="27"/>
    </row>
    <row r="41" spans="2:12" ht="12.75" customHeight="1" x14ac:dyDescent="0.2">
      <c r="I41" s="367"/>
    </row>
  </sheetData>
  <mergeCells count="8">
    <mergeCell ref="B24:I24"/>
    <mergeCell ref="B25:I25"/>
    <mergeCell ref="C4:H5"/>
    <mergeCell ref="I4:I6"/>
    <mergeCell ref="B4:B6"/>
    <mergeCell ref="B8:I8"/>
    <mergeCell ref="B17:I17"/>
    <mergeCell ref="B7:I7"/>
  </mergeCells>
  <printOptions horizontalCentered="1" verticalCentered="1"/>
  <pageMargins left="0.39370078740157483" right="0.39370078740157483" top="0.11811023622047245" bottom="0.39370078740157483" header="0.19685039370078741" footer="0.51181102362204722"/>
  <pageSetup paperSize="9"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10">
    <tabColor rgb="FF00B050"/>
  </sheetPr>
  <dimension ref="A1:J75"/>
  <sheetViews>
    <sheetView topLeftCell="A52" zoomScaleNormal="100" workbookViewId="0">
      <selection activeCell="H69" sqref="H69"/>
    </sheetView>
  </sheetViews>
  <sheetFormatPr baseColWidth="10" defaultRowHeight="12.75" x14ac:dyDescent="0.2"/>
  <cols>
    <col min="1" max="1" width="34.140625" style="96" customWidth="1"/>
    <col min="2" max="2" width="36.7109375" style="96" customWidth="1"/>
    <col min="3" max="3" width="15.85546875" style="96" customWidth="1"/>
    <col min="4" max="4" width="23.28515625" style="96" customWidth="1"/>
    <col min="5" max="5" width="12.42578125" style="96" customWidth="1"/>
    <col min="6" max="6" width="14" style="96" customWidth="1"/>
    <col min="7" max="8" width="15" style="96" customWidth="1"/>
    <col min="9" max="256" width="11.42578125" style="96"/>
    <col min="257" max="257" width="34.140625" style="96" customWidth="1"/>
    <col min="258" max="258" width="36.7109375" style="96" customWidth="1"/>
    <col min="259" max="259" width="15.85546875" style="96" customWidth="1"/>
    <col min="260" max="260" width="23.28515625" style="96" customWidth="1"/>
    <col min="261" max="261" width="10.5703125" style="96" customWidth="1"/>
    <col min="262" max="262" width="12" style="96" customWidth="1"/>
    <col min="263" max="263" width="13.42578125" style="96" customWidth="1"/>
    <col min="264" max="264" width="13.7109375" style="96" customWidth="1"/>
    <col min="265" max="512" width="11.42578125" style="96"/>
    <col min="513" max="513" width="34.140625" style="96" customWidth="1"/>
    <col min="514" max="514" width="36.7109375" style="96" customWidth="1"/>
    <col min="515" max="515" width="15.85546875" style="96" customWidth="1"/>
    <col min="516" max="516" width="23.28515625" style="96" customWidth="1"/>
    <col min="517" max="517" width="10.5703125" style="96" customWidth="1"/>
    <col min="518" max="518" width="12" style="96" customWidth="1"/>
    <col min="519" max="519" width="13.42578125" style="96" customWidth="1"/>
    <col min="520" max="520" width="13.7109375" style="96" customWidth="1"/>
    <col min="521" max="768" width="11.42578125" style="96"/>
    <col min="769" max="769" width="34.140625" style="96" customWidth="1"/>
    <col min="770" max="770" width="36.7109375" style="96" customWidth="1"/>
    <col min="771" max="771" width="15.85546875" style="96" customWidth="1"/>
    <col min="772" max="772" width="23.28515625" style="96" customWidth="1"/>
    <col min="773" max="773" width="10.5703125" style="96" customWidth="1"/>
    <col min="774" max="774" width="12" style="96" customWidth="1"/>
    <col min="775" max="775" width="13.42578125" style="96" customWidth="1"/>
    <col min="776" max="776" width="13.7109375" style="96" customWidth="1"/>
    <col min="777" max="1024" width="11.42578125" style="96"/>
    <col min="1025" max="1025" width="34.140625" style="96" customWidth="1"/>
    <col min="1026" max="1026" width="36.7109375" style="96" customWidth="1"/>
    <col min="1027" max="1027" width="15.85546875" style="96" customWidth="1"/>
    <col min="1028" max="1028" width="23.28515625" style="96" customWidth="1"/>
    <col min="1029" max="1029" width="10.5703125" style="96" customWidth="1"/>
    <col min="1030" max="1030" width="12" style="96" customWidth="1"/>
    <col min="1031" max="1031" width="13.42578125" style="96" customWidth="1"/>
    <col min="1032" max="1032" width="13.7109375" style="96" customWidth="1"/>
    <col min="1033" max="1280" width="11.42578125" style="96"/>
    <col min="1281" max="1281" width="34.140625" style="96" customWidth="1"/>
    <col min="1282" max="1282" width="36.7109375" style="96" customWidth="1"/>
    <col min="1283" max="1283" width="15.85546875" style="96" customWidth="1"/>
    <col min="1284" max="1284" width="23.28515625" style="96" customWidth="1"/>
    <col min="1285" max="1285" width="10.5703125" style="96" customWidth="1"/>
    <col min="1286" max="1286" width="12" style="96" customWidth="1"/>
    <col min="1287" max="1287" width="13.42578125" style="96" customWidth="1"/>
    <col min="1288" max="1288" width="13.7109375" style="96" customWidth="1"/>
    <col min="1289" max="1536" width="11.42578125" style="96"/>
    <col min="1537" max="1537" width="34.140625" style="96" customWidth="1"/>
    <col min="1538" max="1538" width="36.7109375" style="96" customWidth="1"/>
    <col min="1539" max="1539" width="15.85546875" style="96" customWidth="1"/>
    <col min="1540" max="1540" width="23.28515625" style="96" customWidth="1"/>
    <col min="1541" max="1541" width="10.5703125" style="96" customWidth="1"/>
    <col min="1542" max="1542" width="12" style="96" customWidth="1"/>
    <col min="1543" max="1543" width="13.42578125" style="96" customWidth="1"/>
    <col min="1544" max="1544" width="13.7109375" style="96" customWidth="1"/>
    <col min="1545" max="1792" width="11.42578125" style="96"/>
    <col min="1793" max="1793" width="34.140625" style="96" customWidth="1"/>
    <col min="1794" max="1794" width="36.7109375" style="96" customWidth="1"/>
    <col min="1795" max="1795" width="15.85546875" style="96" customWidth="1"/>
    <col min="1796" max="1796" width="23.28515625" style="96" customWidth="1"/>
    <col min="1797" max="1797" width="10.5703125" style="96" customWidth="1"/>
    <col min="1798" max="1798" width="12" style="96" customWidth="1"/>
    <col min="1799" max="1799" width="13.42578125" style="96" customWidth="1"/>
    <col min="1800" max="1800" width="13.7109375" style="96" customWidth="1"/>
    <col min="1801" max="2048" width="11.42578125" style="96"/>
    <col min="2049" max="2049" width="34.140625" style="96" customWidth="1"/>
    <col min="2050" max="2050" width="36.7109375" style="96" customWidth="1"/>
    <col min="2051" max="2051" width="15.85546875" style="96" customWidth="1"/>
    <col min="2052" max="2052" width="23.28515625" style="96" customWidth="1"/>
    <col min="2053" max="2053" width="10.5703125" style="96" customWidth="1"/>
    <col min="2054" max="2054" width="12" style="96" customWidth="1"/>
    <col min="2055" max="2055" width="13.42578125" style="96" customWidth="1"/>
    <col min="2056" max="2056" width="13.7109375" style="96" customWidth="1"/>
    <col min="2057" max="2304" width="11.42578125" style="96"/>
    <col min="2305" max="2305" width="34.140625" style="96" customWidth="1"/>
    <col min="2306" max="2306" width="36.7109375" style="96" customWidth="1"/>
    <col min="2307" max="2307" width="15.85546875" style="96" customWidth="1"/>
    <col min="2308" max="2308" width="23.28515625" style="96" customWidth="1"/>
    <col min="2309" max="2309" width="10.5703125" style="96" customWidth="1"/>
    <col min="2310" max="2310" width="12" style="96" customWidth="1"/>
    <col min="2311" max="2311" width="13.42578125" style="96" customWidth="1"/>
    <col min="2312" max="2312" width="13.7109375" style="96" customWidth="1"/>
    <col min="2313" max="2560" width="11.42578125" style="96"/>
    <col min="2561" max="2561" width="34.140625" style="96" customWidth="1"/>
    <col min="2562" max="2562" width="36.7109375" style="96" customWidth="1"/>
    <col min="2563" max="2563" width="15.85546875" style="96" customWidth="1"/>
    <col min="2564" max="2564" width="23.28515625" style="96" customWidth="1"/>
    <col min="2565" max="2565" width="10.5703125" style="96" customWidth="1"/>
    <col min="2566" max="2566" width="12" style="96" customWidth="1"/>
    <col min="2567" max="2567" width="13.42578125" style="96" customWidth="1"/>
    <col min="2568" max="2568" width="13.7109375" style="96" customWidth="1"/>
    <col min="2569" max="2816" width="11.42578125" style="96"/>
    <col min="2817" max="2817" width="34.140625" style="96" customWidth="1"/>
    <col min="2818" max="2818" width="36.7109375" style="96" customWidth="1"/>
    <col min="2819" max="2819" width="15.85546875" style="96" customWidth="1"/>
    <col min="2820" max="2820" width="23.28515625" style="96" customWidth="1"/>
    <col min="2821" max="2821" width="10.5703125" style="96" customWidth="1"/>
    <col min="2822" max="2822" width="12" style="96" customWidth="1"/>
    <col min="2823" max="2823" width="13.42578125" style="96" customWidth="1"/>
    <col min="2824" max="2824" width="13.7109375" style="96" customWidth="1"/>
    <col min="2825" max="3072" width="11.42578125" style="96"/>
    <col min="3073" max="3073" width="34.140625" style="96" customWidth="1"/>
    <col min="3074" max="3074" width="36.7109375" style="96" customWidth="1"/>
    <col min="3075" max="3075" width="15.85546875" style="96" customWidth="1"/>
    <col min="3076" max="3076" width="23.28515625" style="96" customWidth="1"/>
    <col min="3077" max="3077" width="10.5703125" style="96" customWidth="1"/>
    <col min="3078" max="3078" width="12" style="96" customWidth="1"/>
    <col min="3079" max="3079" width="13.42578125" style="96" customWidth="1"/>
    <col min="3080" max="3080" width="13.7109375" style="96" customWidth="1"/>
    <col min="3081" max="3328" width="11.42578125" style="96"/>
    <col min="3329" max="3329" width="34.140625" style="96" customWidth="1"/>
    <col min="3330" max="3330" width="36.7109375" style="96" customWidth="1"/>
    <col min="3331" max="3331" width="15.85546875" style="96" customWidth="1"/>
    <col min="3332" max="3332" width="23.28515625" style="96" customWidth="1"/>
    <col min="3333" max="3333" width="10.5703125" style="96" customWidth="1"/>
    <col min="3334" max="3334" width="12" style="96" customWidth="1"/>
    <col min="3335" max="3335" width="13.42578125" style="96" customWidth="1"/>
    <col min="3336" max="3336" width="13.7109375" style="96" customWidth="1"/>
    <col min="3337" max="3584" width="11.42578125" style="96"/>
    <col min="3585" max="3585" width="34.140625" style="96" customWidth="1"/>
    <col min="3586" max="3586" width="36.7109375" style="96" customWidth="1"/>
    <col min="3587" max="3587" width="15.85546875" style="96" customWidth="1"/>
    <col min="3588" max="3588" width="23.28515625" style="96" customWidth="1"/>
    <col min="3589" max="3589" width="10.5703125" style="96" customWidth="1"/>
    <col min="3590" max="3590" width="12" style="96" customWidth="1"/>
    <col min="3591" max="3591" width="13.42578125" style="96" customWidth="1"/>
    <col min="3592" max="3592" width="13.7109375" style="96" customWidth="1"/>
    <col min="3593" max="3840" width="11.42578125" style="96"/>
    <col min="3841" max="3841" width="34.140625" style="96" customWidth="1"/>
    <col min="3842" max="3842" width="36.7109375" style="96" customWidth="1"/>
    <col min="3843" max="3843" width="15.85546875" style="96" customWidth="1"/>
    <col min="3844" max="3844" width="23.28515625" style="96" customWidth="1"/>
    <col min="3845" max="3845" width="10.5703125" style="96" customWidth="1"/>
    <col min="3846" max="3846" width="12" style="96" customWidth="1"/>
    <col min="3847" max="3847" width="13.42578125" style="96" customWidth="1"/>
    <col min="3848" max="3848" width="13.7109375" style="96" customWidth="1"/>
    <col min="3849" max="4096" width="11.42578125" style="96"/>
    <col min="4097" max="4097" width="34.140625" style="96" customWidth="1"/>
    <col min="4098" max="4098" width="36.7109375" style="96" customWidth="1"/>
    <col min="4099" max="4099" width="15.85546875" style="96" customWidth="1"/>
    <col min="4100" max="4100" width="23.28515625" style="96" customWidth="1"/>
    <col min="4101" max="4101" width="10.5703125" style="96" customWidth="1"/>
    <col min="4102" max="4102" width="12" style="96" customWidth="1"/>
    <col min="4103" max="4103" width="13.42578125" style="96" customWidth="1"/>
    <col min="4104" max="4104" width="13.7109375" style="96" customWidth="1"/>
    <col min="4105" max="4352" width="11.42578125" style="96"/>
    <col min="4353" max="4353" width="34.140625" style="96" customWidth="1"/>
    <col min="4354" max="4354" width="36.7109375" style="96" customWidth="1"/>
    <col min="4355" max="4355" width="15.85546875" style="96" customWidth="1"/>
    <col min="4356" max="4356" width="23.28515625" style="96" customWidth="1"/>
    <col min="4357" max="4357" width="10.5703125" style="96" customWidth="1"/>
    <col min="4358" max="4358" width="12" style="96" customWidth="1"/>
    <col min="4359" max="4359" width="13.42578125" style="96" customWidth="1"/>
    <col min="4360" max="4360" width="13.7109375" style="96" customWidth="1"/>
    <col min="4361" max="4608" width="11.42578125" style="96"/>
    <col min="4609" max="4609" width="34.140625" style="96" customWidth="1"/>
    <col min="4610" max="4610" width="36.7109375" style="96" customWidth="1"/>
    <col min="4611" max="4611" width="15.85546875" style="96" customWidth="1"/>
    <col min="4612" max="4612" width="23.28515625" style="96" customWidth="1"/>
    <col min="4613" max="4613" width="10.5703125" style="96" customWidth="1"/>
    <col min="4614" max="4614" width="12" style="96" customWidth="1"/>
    <col min="4615" max="4615" width="13.42578125" style="96" customWidth="1"/>
    <col min="4616" max="4616" width="13.7109375" style="96" customWidth="1"/>
    <col min="4617" max="4864" width="11.42578125" style="96"/>
    <col min="4865" max="4865" width="34.140625" style="96" customWidth="1"/>
    <col min="4866" max="4866" width="36.7109375" style="96" customWidth="1"/>
    <col min="4867" max="4867" width="15.85546875" style="96" customWidth="1"/>
    <col min="4868" max="4868" width="23.28515625" style="96" customWidth="1"/>
    <col min="4869" max="4869" width="10.5703125" style="96" customWidth="1"/>
    <col min="4870" max="4870" width="12" style="96" customWidth="1"/>
    <col min="4871" max="4871" width="13.42578125" style="96" customWidth="1"/>
    <col min="4872" max="4872" width="13.7109375" style="96" customWidth="1"/>
    <col min="4873" max="5120" width="11.42578125" style="96"/>
    <col min="5121" max="5121" width="34.140625" style="96" customWidth="1"/>
    <col min="5122" max="5122" width="36.7109375" style="96" customWidth="1"/>
    <col min="5123" max="5123" width="15.85546875" style="96" customWidth="1"/>
    <col min="5124" max="5124" width="23.28515625" style="96" customWidth="1"/>
    <col min="5125" max="5125" width="10.5703125" style="96" customWidth="1"/>
    <col min="5126" max="5126" width="12" style="96" customWidth="1"/>
    <col min="5127" max="5127" width="13.42578125" style="96" customWidth="1"/>
    <col min="5128" max="5128" width="13.7109375" style="96" customWidth="1"/>
    <col min="5129" max="5376" width="11.42578125" style="96"/>
    <col min="5377" max="5377" width="34.140625" style="96" customWidth="1"/>
    <col min="5378" max="5378" width="36.7109375" style="96" customWidth="1"/>
    <col min="5379" max="5379" width="15.85546875" style="96" customWidth="1"/>
    <col min="5380" max="5380" width="23.28515625" style="96" customWidth="1"/>
    <col min="5381" max="5381" width="10.5703125" style="96" customWidth="1"/>
    <col min="5382" max="5382" width="12" style="96" customWidth="1"/>
    <col min="5383" max="5383" width="13.42578125" style="96" customWidth="1"/>
    <col min="5384" max="5384" width="13.7109375" style="96" customWidth="1"/>
    <col min="5385" max="5632" width="11.42578125" style="96"/>
    <col min="5633" max="5633" width="34.140625" style="96" customWidth="1"/>
    <col min="5634" max="5634" width="36.7109375" style="96" customWidth="1"/>
    <col min="5635" max="5635" width="15.85546875" style="96" customWidth="1"/>
    <col min="5636" max="5636" width="23.28515625" style="96" customWidth="1"/>
    <col min="5637" max="5637" width="10.5703125" style="96" customWidth="1"/>
    <col min="5638" max="5638" width="12" style="96" customWidth="1"/>
    <col min="5639" max="5639" width="13.42578125" style="96" customWidth="1"/>
    <col min="5640" max="5640" width="13.7109375" style="96" customWidth="1"/>
    <col min="5641" max="5888" width="11.42578125" style="96"/>
    <col min="5889" max="5889" width="34.140625" style="96" customWidth="1"/>
    <col min="5890" max="5890" width="36.7109375" style="96" customWidth="1"/>
    <col min="5891" max="5891" width="15.85546875" style="96" customWidth="1"/>
    <col min="5892" max="5892" width="23.28515625" style="96" customWidth="1"/>
    <col min="5893" max="5893" width="10.5703125" style="96" customWidth="1"/>
    <col min="5894" max="5894" width="12" style="96" customWidth="1"/>
    <col min="5895" max="5895" width="13.42578125" style="96" customWidth="1"/>
    <col min="5896" max="5896" width="13.7109375" style="96" customWidth="1"/>
    <col min="5897" max="6144" width="11.42578125" style="96"/>
    <col min="6145" max="6145" width="34.140625" style="96" customWidth="1"/>
    <col min="6146" max="6146" width="36.7109375" style="96" customWidth="1"/>
    <col min="6147" max="6147" width="15.85546875" style="96" customWidth="1"/>
    <col min="6148" max="6148" width="23.28515625" style="96" customWidth="1"/>
    <col min="6149" max="6149" width="10.5703125" style="96" customWidth="1"/>
    <col min="6150" max="6150" width="12" style="96" customWidth="1"/>
    <col min="6151" max="6151" width="13.42578125" style="96" customWidth="1"/>
    <col min="6152" max="6152" width="13.7109375" style="96" customWidth="1"/>
    <col min="6153" max="6400" width="11.42578125" style="96"/>
    <col min="6401" max="6401" width="34.140625" style="96" customWidth="1"/>
    <col min="6402" max="6402" width="36.7109375" style="96" customWidth="1"/>
    <col min="6403" max="6403" width="15.85546875" style="96" customWidth="1"/>
    <col min="6404" max="6404" width="23.28515625" style="96" customWidth="1"/>
    <col min="6405" max="6405" width="10.5703125" style="96" customWidth="1"/>
    <col min="6406" max="6406" width="12" style="96" customWidth="1"/>
    <col min="6407" max="6407" width="13.42578125" style="96" customWidth="1"/>
    <col min="6408" max="6408" width="13.7109375" style="96" customWidth="1"/>
    <col min="6409" max="6656" width="11.42578125" style="96"/>
    <col min="6657" max="6657" width="34.140625" style="96" customWidth="1"/>
    <col min="6658" max="6658" width="36.7109375" style="96" customWidth="1"/>
    <col min="6659" max="6659" width="15.85546875" style="96" customWidth="1"/>
    <col min="6660" max="6660" width="23.28515625" style="96" customWidth="1"/>
    <col min="6661" max="6661" width="10.5703125" style="96" customWidth="1"/>
    <col min="6662" max="6662" width="12" style="96" customWidth="1"/>
    <col min="6663" max="6663" width="13.42578125" style="96" customWidth="1"/>
    <col min="6664" max="6664" width="13.7109375" style="96" customWidth="1"/>
    <col min="6665" max="6912" width="11.42578125" style="96"/>
    <col min="6913" max="6913" width="34.140625" style="96" customWidth="1"/>
    <col min="6914" max="6914" width="36.7109375" style="96" customWidth="1"/>
    <col min="6915" max="6915" width="15.85546875" style="96" customWidth="1"/>
    <col min="6916" max="6916" width="23.28515625" style="96" customWidth="1"/>
    <col min="6917" max="6917" width="10.5703125" style="96" customWidth="1"/>
    <col min="6918" max="6918" width="12" style="96" customWidth="1"/>
    <col min="6919" max="6919" width="13.42578125" style="96" customWidth="1"/>
    <col min="6920" max="6920" width="13.7109375" style="96" customWidth="1"/>
    <col min="6921" max="7168" width="11.42578125" style="96"/>
    <col min="7169" max="7169" width="34.140625" style="96" customWidth="1"/>
    <col min="7170" max="7170" width="36.7109375" style="96" customWidth="1"/>
    <col min="7171" max="7171" width="15.85546875" style="96" customWidth="1"/>
    <col min="7172" max="7172" width="23.28515625" style="96" customWidth="1"/>
    <col min="7173" max="7173" width="10.5703125" style="96" customWidth="1"/>
    <col min="7174" max="7174" width="12" style="96" customWidth="1"/>
    <col min="7175" max="7175" width="13.42578125" style="96" customWidth="1"/>
    <col min="7176" max="7176" width="13.7109375" style="96" customWidth="1"/>
    <col min="7177" max="7424" width="11.42578125" style="96"/>
    <col min="7425" max="7425" width="34.140625" style="96" customWidth="1"/>
    <col min="7426" max="7426" width="36.7109375" style="96" customWidth="1"/>
    <col min="7427" max="7427" width="15.85546875" style="96" customWidth="1"/>
    <col min="7428" max="7428" width="23.28515625" style="96" customWidth="1"/>
    <col min="7429" max="7429" width="10.5703125" style="96" customWidth="1"/>
    <col min="7430" max="7430" width="12" style="96" customWidth="1"/>
    <col min="7431" max="7431" width="13.42578125" style="96" customWidth="1"/>
    <col min="7432" max="7432" width="13.7109375" style="96" customWidth="1"/>
    <col min="7433" max="7680" width="11.42578125" style="96"/>
    <col min="7681" max="7681" width="34.140625" style="96" customWidth="1"/>
    <col min="7682" max="7682" width="36.7109375" style="96" customWidth="1"/>
    <col min="7683" max="7683" width="15.85546875" style="96" customWidth="1"/>
    <col min="7684" max="7684" width="23.28515625" style="96" customWidth="1"/>
    <col min="7685" max="7685" width="10.5703125" style="96" customWidth="1"/>
    <col min="7686" max="7686" width="12" style="96" customWidth="1"/>
    <col min="7687" max="7687" width="13.42578125" style="96" customWidth="1"/>
    <col min="7688" max="7688" width="13.7109375" style="96" customWidth="1"/>
    <col min="7689" max="7936" width="11.42578125" style="96"/>
    <col min="7937" max="7937" width="34.140625" style="96" customWidth="1"/>
    <col min="7938" max="7938" width="36.7109375" style="96" customWidth="1"/>
    <col min="7939" max="7939" width="15.85546875" style="96" customWidth="1"/>
    <col min="7940" max="7940" width="23.28515625" style="96" customWidth="1"/>
    <col min="7941" max="7941" width="10.5703125" style="96" customWidth="1"/>
    <col min="7942" max="7942" width="12" style="96" customWidth="1"/>
    <col min="7943" max="7943" width="13.42578125" style="96" customWidth="1"/>
    <col min="7944" max="7944" width="13.7109375" style="96" customWidth="1"/>
    <col min="7945" max="8192" width="11.42578125" style="96"/>
    <col min="8193" max="8193" width="34.140625" style="96" customWidth="1"/>
    <col min="8194" max="8194" width="36.7109375" style="96" customWidth="1"/>
    <col min="8195" max="8195" width="15.85546875" style="96" customWidth="1"/>
    <col min="8196" max="8196" width="23.28515625" style="96" customWidth="1"/>
    <col min="8197" max="8197" width="10.5703125" style="96" customWidth="1"/>
    <col min="8198" max="8198" width="12" style="96" customWidth="1"/>
    <col min="8199" max="8199" width="13.42578125" style="96" customWidth="1"/>
    <col min="8200" max="8200" width="13.7109375" style="96" customWidth="1"/>
    <col min="8201" max="8448" width="11.42578125" style="96"/>
    <col min="8449" max="8449" width="34.140625" style="96" customWidth="1"/>
    <col min="8450" max="8450" width="36.7109375" style="96" customWidth="1"/>
    <col min="8451" max="8451" width="15.85546875" style="96" customWidth="1"/>
    <col min="8452" max="8452" width="23.28515625" style="96" customWidth="1"/>
    <col min="8453" max="8453" width="10.5703125" style="96" customWidth="1"/>
    <col min="8454" max="8454" width="12" style="96" customWidth="1"/>
    <col min="8455" max="8455" width="13.42578125" style="96" customWidth="1"/>
    <col min="8456" max="8456" width="13.7109375" style="96" customWidth="1"/>
    <col min="8457" max="8704" width="11.42578125" style="96"/>
    <col min="8705" max="8705" width="34.140625" style="96" customWidth="1"/>
    <col min="8706" max="8706" width="36.7109375" style="96" customWidth="1"/>
    <col min="8707" max="8707" width="15.85546875" style="96" customWidth="1"/>
    <col min="8708" max="8708" width="23.28515625" style="96" customWidth="1"/>
    <col min="8709" max="8709" width="10.5703125" style="96" customWidth="1"/>
    <col min="8710" max="8710" width="12" style="96" customWidth="1"/>
    <col min="8711" max="8711" width="13.42578125" style="96" customWidth="1"/>
    <col min="8712" max="8712" width="13.7109375" style="96" customWidth="1"/>
    <col min="8713" max="8960" width="11.42578125" style="96"/>
    <col min="8961" max="8961" width="34.140625" style="96" customWidth="1"/>
    <col min="8962" max="8962" width="36.7109375" style="96" customWidth="1"/>
    <col min="8963" max="8963" width="15.85546875" style="96" customWidth="1"/>
    <col min="8964" max="8964" width="23.28515625" style="96" customWidth="1"/>
    <col min="8965" max="8965" width="10.5703125" style="96" customWidth="1"/>
    <col min="8966" max="8966" width="12" style="96" customWidth="1"/>
    <col min="8967" max="8967" width="13.42578125" style="96" customWidth="1"/>
    <col min="8968" max="8968" width="13.7109375" style="96" customWidth="1"/>
    <col min="8969" max="9216" width="11.42578125" style="96"/>
    <col min="9217" max="9217" width="34.140625" style="96" customWidth="1"/>
    <col min="9218" max="9218" width="36.7109375" style="96" customWidth="1"/>
    <col min="9219" max="9219" width="15.85546875" style="96" customWidth="1"/>
    <col min="9220" max="9220" width="23.28515625" style="96" customWidth="1"/>
    <col min="9221" max="9221" width="10.5703125" style="96" customWidth="1"/>
    <col min="9222" max="9222" width="12" style="96" customWidth="1"/>
    <col min="9223" max="9223" width="13.42578125" style="96" customWidth="1"/>
    <col min="9224" max="9224" width="13.7109375" style="96" customWidth="1"/>
    <col min="9225" max="9472" width="11.42578125" style="96"/>
    <col min="9473" max="9473" width="34.140625" style="96" customWidth="1"/>
    <col min="9474" max="9474" width="36.7109375" style="96" customWidth="1"/>
    <col min="9475" max="9475" width="15.85546875" style="96" customWidth="1"/>
    <col min="9476" max="9476" width="23.28515625" style="96" customWidth="1"/>
    <col min="9477" max="9477" width="10.5703125" style="96" customWidth="1"/>
    <col min="9478" max="9478" width="12" style="96" customWidth="1"/>
    <col min="9479" max="9479" width="13.42578125" style="96" customWidth="1"/>
    <col min="9480" max="9480" width="13.7109375" style="96" customWidth="1"/>
    <col min="9481" max="9728" width="11.42578125" style="96"/>
    <col min="9729" max="9729" width="34.140625" style="96" customWidth="1"/>
    <col min="9730" max="9730" width="36.7109375" style="96" customWidth="1"/>
    <col min="9731" max="9731" width="15.85546875" style="96" customWidth="1"/>
    <col min="9732" max="9732" width="23.28515625" style="96" customWidth="1"/>
    <col min="9733" max="9733" width="10.5703125" style="96" customWidth="1"/>
    <col min="9734" max="9734" width="12" style="96" customWidth="1"/>
    <col min="9735" max="9735" width="13.42578125" style="96" customWidth="1"/>
    <col min="9736" max="9736" width="13.7109375" style="96" customWidth="1"/>
    <col min="9737" max="9984" width="11.42578125" style="96"/>
    <col min="9985" max="9985" width="34.140625" style="96" customWidth="1"/>
    <col min="9986" max="9986" width="36.7109375" style="96" customWidth="1"/>
    <col min="9987" max="9987" width="15.85546875" style="96" customWidth="1"/>
    <col min="9988" max="9988" width="23.28515625" style="96" customWidth="1"/>
    <col min="9989" max="9989" width="10.5703125" style="96" customWidth="1"/>
    <col min="9990" max="9990" width="12" style="96" customWidth="1"/>
    <col min="9991" max="9991" width="13.42578125" style="96" customWidth="1"/>
    <col min="9992" max="9992" width="13.7109375" style="96" customWidth="1"/>
    <col min="9993" max="10240" width="11.42578125" style="96"/>
    <col min="10241" max="10241" width="34.140625" style="96" customWidth="1"/>
    <col min="10242" max="10242" width="36.7109375" style="96" customWidth="1"/>
    <col min="10243" max="10243" width="15.85546875" style="96" customWidth="1"/>
    <col min="10244" max="10244" width="23.28515625" style="96" customWidth="1"/>
    <col min="10245" max="10245" width="10.5703125" style="96" customWidth="1"/>
    <col min="10246" max="10246" width="12" style="96" customWidth="1"/>
    <col min="10247" max="10247" width="13.42578125" style="96" customWidth="1"/>
    <col min="10248" max="10248" width="13.7109375" style="96" customWidth="1"/>
    <col min="10249" max="10496" width="11.42578125" style="96"/>
    <col min="10497" max="10497" width="34.140625" style="96" customWidth="1"/>
    <col min="10498" max="10498" width="36.7109375" style="96" customWidth="1"/>
    <col min="10499" max="10499" width="15.85546875" style="96" customWidth="1"/>
    <col min="10500" max="10500" width="23.28515625" style="96" customWidth="1"/>
    <col min="10501" max="10501" width="10.5703125" style="96" customWidth="1"/>
    <col min="10502" max="10502" width="12" style="96" customWidth="1"/>
    <col min="10503" max="10503" width="13.42578125" style="96" customWidth="1"/>
    <col min="10504" max="10504" width="13.7109375" style="96" customWidth="1"/>
    <col min="10505" max="10752" width="11.42578125" style="96"/>
    <col min="10753" max="10753" width="34.140625" style="96" customWidth="1"/>
    <col min="10754" max="10754" width="36.7109375" style="96" customWidth="1"/>
    <col min="10755" max="10755" width="15.85546875" style="96" customWidth="1"/>
    <col min="10756" max="10756" width="23.28515625" style="96" customWidth="1"/>
    <col min="10757" max="10757" width="10.5703125" style="96" customWidth="1"/>
    <col min="10758" max="10758" width="12" style="96" customWidth="1"/>
    <col min="10759" max="10759" width="13.42578125" style="96" customWidth="1"/>
    <col min="10760" max="10760" width="13.7109375" style="96" customWidth="1"/>
    <col min="10761" max="11008" width="11.42578125" style="96"/>
    <col min="11009" max="11009" width="34.140625" style="96" customWidth="1"/>
    <col min="11010" max="11010" width="36.7109375" style="96" customWidth="1"/>
    <col min="11011" max="11011" width="15.85546875" style="96" customWidth="1"/>
    <col min="11012" max="11012" width="23.28515625" style="96" customWidth="1"/>
    <col min="11013" max="11013" width="10.5703125" style="96" customWidth="1"/>
    <col min="11014" max="11014" width="12" style="96" customWidth="1"/>
    <col min="11015" max="11015" width="13.42578125" style="96" customWidth="1"/>
    <col min="11016" max="11016" width="13.7109375" style="96" customWidth="1"/>
    <col min="11017" max="11264" width="11.42578125" style="96"/>
    <col min="11265" max="11265" width="34.140625" style="96" customWidth="1"/>
    <col min="11266" max="11266" width="36.7109375" style="96" customWidth="1"/>
    <col min="11267" max="11267" width="15.85546875" style="96" customWidth="1"/>
    <col min="11268" max="11268" width="23.28515625" style="96" customWidth="1"/>
    <col min="11269" max="11269" width="10.5703125" style="96" customWidth="1"/>
    <col min="11270" max="11270" width="12" style="96" customWidth="1"/>
    <col min="11271" max="11271" width="13.42578125" style="96" customWidth="1"/>
    <col min="11272" max="11272" width="13.7109375" style="96" customWidth="1"/>
    <col min="11273" max="11520" width="11.42578125" style="96"/>
    <col min="11521" max="11521" width="34.140625" style="96" customWidth="1"/>
    <col min="11522" max="11522" width="36.7109375" style="96" customWidth="1"/>
    <col min="11523" max="11523" width="15.85546875" style="96" customWidth="1"/>
    <col min="11524" max="11524" width="23.28515625" style="96" customWidth="1"/>
    <col min="11525" max="11525" width="10.5703125" style="96" customWidth="1"/>
    <col min="11526" max="11526" width="12" style="96" customWidth="1"/>
    <col min="11527" max="11527" width="13.42578125" style="96" customWidth="1"/>
    <col min="11528" max="11528" width="13.7109375" style="96" customWidth="1"/>
    <col min="11529" max="11776" width="11.42578125" style="96"/>
    <col min="11777" max="11777" width="34.140625" style="96" customWidth="1"/>
    <col min="11778" max="11778" width="36.7109375" style="96" customWidth="1"/>
    <col min="11779" max="11779" width="15.85546875" style="96" customWidth="1"/>
    <col min="11780" max="11780" width="23.28515625" style="96" customWidth="1"/>
    <col min="11781" max="11781" width="10.5703125" style="96" customWidth="1"/>
    <col min="11782" max="11782" width="12" style="96" customWidth="1"/>
    <col min="11783" max="11783" width="13.42578125" style="96" customWidth="1"/>
    <col min="11784" max="11784" width="13.7109375" style="96" customWidth="1"/>
    <col min="11785" max="12032" width="11.42578125" style="96"/>
    <col min="12033" max="12033" width="34.140625" style="96" customWidth="1"/>
    <col min="12034" max="12034" width="36.7109375" style="96" customWidth="1"/>
    <col min="12035" max="12035" width="15.85546875" style="96" customWidth="1"/>
    <col min="12036" max="12036" width="23.28515625" style="96" customWidth="1"/>
    <col min="12037" max="12037" width="10.5703125" style="96" customWidth="1"/>
    <col min="12038" max="12038" width="12" style="96" customWidth="1"/>
    <col min="12039" max="12039" width="13.42578125" style="96" customWidth="1"/>
    <col min="12040" max="12040" width="13.7109375" style="96" customWidth="1"/>
    <col min="12041" max="12288" width="11.42578125" style="96"/>
    <col min="12289" max="12289" width="34.140625" style="96" customWidth="1"/>
    <col min="12290" max="12290" width="36.7109375" style="96" customWidth="1"/>
    <col min="12291" max="12291" width="15.85546875" style="96" customWidth="1"/>
    <col min="12292" max="12292" width="23.28515625" style="96" customWidth="1"/>
    <col min="12293" max="12293" width="10.5703125" style="96" customWidth="1"/>
    <col min="12294" max="12294" width="12" style="96" customWidth="1"/>
    <col min="12295" max="12295" width="13.42578125" style="96" customWidth="1"/>
    <col min="12296" max="12296" width="13.7109375" style="96" customWidth="1"/>
    <col min="12297" max="12544" width="11.42578125" style="96"/>
    <col min="12545" max="12545" width="34.140625" style="96" customWidth="1"/>
    <col min="12546" max="12546" width="36.7109375" style="96" customWidth="1"/>
    <col min="12547" max="12547" width="15.85546875" style="96" customWidth="1"/>
    <col min="12548" max="12548" width="23.28515625" style="96" customWidth="1"/>
    <col min="12549" max="12549" width="10.5703125" style="96" customWidth="1"/>
    <col min="12550" max="12550" width="12" style="96" customWidth="1"/>
    <col min="12551" max="12551" width="13.42578125" style="96" customWidth="1"/>
    <col min="12552" max="12552" width="13.7109375" style="96" customWidth="1"/>
    <col min="12553" max="12800" width="11.42578125" style="96"/>
    <col min="12801" max="12801" width="34.140625" style="96" customWidth="1"/>
    <col min="12802" max="12802" width="36.7109375" style="96" customWidth="1"/>
    <col min="12803" max="12803" width="15.85546875" style="96" customWidth="1"/>
    <col min="12804" max="12804" width="23.28515625" style="96" customWidth="1"/>
    <col min="12805" max="12805" width="10.5703125" style="96" customWidth="1"/>
    <col min="12806" max="12806" width="12" style="96" customWidth="1"/>
    <col min="12807" max="12807" width="13.42578125" style="96" customWidth="1"/>
    <col min="12808" max="12808" width="13.7109375" style="96" customWidth="1"/>
    <col min="12809" max="13056" width="11.42578125" style="96"/>
    <col min="13057" max="13057" width="34.140625" style="96" customWidth="1"/>
    <col min="13058" max="13058" width="36.7109375" style="96" customWidth="1"/>
    <col min="13059" max="13059" width="15.85546875" style="96" customWidth="1"/>
    <col min="13060" max="13060" width="23.28515625" style="96" customWidth="1"/>
    <col min="13061" max="13061" width="10.5703125" style="96" customWidth="1"/>
    <col min="13062" max="13062" width="12" style="96" customWidth="1"/>
    <col min="13063" max="13063" width="13.42578125" style="96" customWidth="1"/>
    <col min="13064" max="13064" width="13.7109375" style="96" customWidth="1"/>
    <col min="13065" max="13312" width="11.42578125" style="96"/>
    <col min="13313" max="13313" width="34.140625" style="96" customWidth="1"/>
    <col min="13314" max="13314" width="36.7109375" style="96" customWidth="1"/>
    <col min="13315" max="13315" width="15.85546875" style="96" customWidth="1"/>
    <col min="13316" max="13316" width="23.28515625" style="96" customWidth="1"/>
    <col min="13317" max="13317" width="10.5703125" style="96" customWidth="1"/>
    <col min="13318" max="13318" width="12" style="96" customWidth="1"/>
    <col min="13319" max="13319" width="13.42578125" style="96" customWidth="1"/>
    <col min="13320" max="13320" width="13.7109375" style="96" customWidth="1"/>
    <col min="13321" max="13568" width="11.42578125" style="96"/>
    <col min="13569" max="13569" width="34.140625" style="96" customWidth="1"/>
    <col min="13570" max="13570" width="36.7109375" style="96" customWidth="1"/>
    <col min="13571" max="13571" width="15.85546875" style="96" customWidth="1"/>
    <col min="13572" max="13572" width="23.28515625" style="96" customWidth="1"/>
    <col min="13573" max="13573" width="10.5703125" style="96" customWidth="1"/>
    <col min="13574" max="13574" width="12" style="96" customWidth="1"/>
    <col min="13575" max="13575" width="13.42578125" style="96" customWidth="1"/>
    <col min="13576" max="13576" width="13.7109375" style="96" customWidth="1"/>
    <col min="13577" max="13824" width="11.42578125" style="96"/>
    <col min="13825" max="13825" width="34.140625" style="96" customWidth="1"/>
    <col min="13826" max="13826" width="36.7109375" style="96" customWidth="1"/>
    <col min="13827" max="13827" width="15.85546875" style="96" customWidth="1"/>
    <col min="13828" max="13828" width="23.28515625" style="96" customWidth="1"/>
    <col min="13829" max="13829" width="10.5703125" style="96" customWidth="1"/>
    <col min="13830" max="13830" width="12" style="96" customWidth="1"/>
    <col min="13831" max="13831" width="13.42578125" style="96" customWidth="1"/>
    <col min="13832" max="13832" width="13.7109375" style="96" customWidth="1"/>
    <col min="13833" max="14080" width="11.42578125" style="96"/>
    <col min="14081" max="14081" width="34.140625" style="96" customWidth="1"/>
    <col min="14082" max="14082" width="36.7109375" style="96" customWidth="1"/>
    <col min="14083" max="14083" width="15.85546875" style="96" customWidth="1"/>
    <col min="14084" max="14084" width="23.28515625" style="96" customWidth="1"/>
    <col min="14085" max="14085" width="10.5703125" style="96" customWidth="1"/>
    <col min="14086" max="14086" width="12" style="96" customWidth="1"/>
    <col min="14087" max="14087" width="13.42578125" style="96" customWidth="1"/>
    <col min="14088" max="14088" width="13.7109375" style="96" customWidth="1"/>
    <col min="14089" max="14336" width="11.42578125" style="96"/>
    <col min="14337" max="14337" width="34.140625" style="96" customWidth="1"/>
    <col min="14338" max="14338" width="36.7109375" style="96" customWidth="1"/>
    <col min="14339" max="14339" width="15.85546875" style="96" customWidth="1"/>
    <col min="14340" max="14340" width="23.28515625" style="96" customWidth="1"/>
    <col min="14341" max="14341" width="10.5703125" style="96" customWidth="1"/>
    <col min="14342" max="14342" width="12" style="96" customWidth="1"/>
    <col min="14343" max="14343" width="13.42578125" style="96" customWidth="1"/>
    <col min="14344" max="14344" width="13.7109375" style="96" customWidth="1"/>
    <col min="14345" max="14592" width="11.42578125" style="96"/>
    <col min="14593" max="14593" width="34.140625" style="96" customWidth="1"/>
    <col min="14594" max="14594" width="36.7109375" style="96" customWidth="1"/>
    <col min="14595" max="14595" width="15.85546875" style="96" customWidth="1"/>
    <col min="14596" max="14596" width="23.28515625" style="96" customWidth="1"/>
    <col min="14597" max="14597" width="10.5703125" style="96" customWidth="1"/>
    <col min="14598" max="14598" width="12" style="96" customWidth="1"/>
    <col min="14599" max="14599" width="13.42578125" style="96" customWidth="1"/>
    <col min="14600" max="14600" width="13.7109375" style="96" customWidth="1"/>
    <col min="14601" max="14848" width="11.42578125" style="96"/>
    <col min="14849" max="14849" width="34.140625" style="96" customWidth="1"/>
    <col min="14850" max="14850" width="36.7109375" style="96" customWidth="1"/>
    <col min="14851" max="14851" width="15.85546875" style="96" customWidth="1"/>
    <col min="14852" max="14852" width="23.28515625" style="96" customWidth="1"/>
    <col min="14853" max="14853" width="10.5703125" style="96" customWidth="1"/>
    <col min="14854" max="14854" width="12" style="96" customWidth="1"/>
    <col min="14855" max="14855" width="13.42578125" style="96" customWidth="1"/>
    <col min="14856" max="14856" width="13.7109375" style="96" customWidth="1"/>
    <col min="14857" max="15104" width="11.42578125" style="96"/>
    <col min="15105" max="15105" width="34.140625" style="96" customWidth="1"/>
    <col min="15106" max="15106" width="36.7109375" style="96" customWidth="1"/>
    <col min="15107" max="15107" width="15.85546875" style="96" customWidth="1"/>
    <col min="15108" max="15108" width="23.28515625" style="96" customWidth="1"/>
    <col min="15109" max="15109" width="10.5703125" style="96" customWidth="1"/>
    <col min="15110" max="15110" width="12" style="96" customWidth="1"/>
    <col min="15111" max="15111" width="13.42578125" style="96" customWidth="1"/>
    <col min="15112" max="15112" width="13.7109375" style="96" customWidth="1"/>
    <col min="15113" max="15360" width="11.42578125" style="96"/>
    <col min="15361" max="15361" width="34.140625" style="96" customWidth="1"/>
    <col min="15362" max="15362" width="36.7109375" style="96" customWidth="1"/>
    <col min="15363" max="15363" width="15.85546875" style="96" customWidth="1"/>
    <col min="15364" max="15364" width="23.28515625" style="96" customWidth="1"/>
    <col min="15365" max="15365" width="10.5703125" style="96" customWidth="1"/>
    <col min="15366" max="15366" width="12" style="96" customWidth="1"/>
    <col min="15367" max="15367" width="13.42578125" style="96" customWidth="1"/>
    <col min="15368" max="15368" width="13.7109375" style="96" customWidth="1"/>
    <col min="15369" max="15616" width="11.42578125" style="96"/>
    <col min="15617" max="15617" width="34.140625" style="96" customWidth="1"/>
    <col min="15618" max="15618" width="36.7109375" style="96" customWidth="1"/>
    <col min="15619" max="15619" width="15.85546875" style="96" customWidth="1"/>
    <col min="15620" max="15620" width="23.28515625" style="96" customWidth="1"/>
    <col min="15621" max="15621" width="10.5703125" style="96" customWidth="1"/>
    <col min="15622" max="15622" width="12" style="96" customWidth="1"/>
    <col min="15623" max="15623" width="13.42578125" style="96" customWidth="1"/>
    <col min="15624" max="15624" width="13.7109375" style="96" customWidth="1"/>
    <col min="15625" max="15872" width="11.42578125" style="96"/>
    <col min="15873" max="15873" width="34.140625" style="96" customWidth="1"/>
    <col min="15874" max="15874" width="36.7109375" style="96" customWidth="1"/>
    <col min="15875" max="15875" width="15.85546875" style="96" customWidth="1"/>
    <col min="15876" max="15876" width="23.28515625" style="96" customWidth="1"/>
    <col min="15877" max="15877" width="10.5703125" style="96" customWidth="1"/>
    <col min="15878" max="15878" width="12" style="96" customWidth="1"/>
    <col min="15879" max="15879" width="13.42578125" style="96" customWidth="1"/>
    <col min="15880" max="15880" width="13.7109375" style="96" customWidth="1"/>
    <col min="15881" max="16128" width="11.42578125" style="96"/>
    <col min="16129" max="16129" width="34.140625" style="96" customWidth="1"/>
    <col min="16130" max="16130" width="36.7109375" style="96" customWidth="1"/>
    <col min="16131" max="16131" width="15.85546875" style="96" customWidth="1"/>
    <col min="16132" max="16132" width="23.28515625" style="96" customWidth="1"/>
    <col min="16133" max="16133" width="10.5703125" style="96" customWidth="1"/>
    <col min="16134" max="16134" width="12" style="96" customWidth="1"/>
    <col min="16135" max="16135" width="13.42578125" style="96" customWidth="1"/>
    <col min="16136" max="16136" width="13.7109375" style="96" customWidth="1"/>
    <col min="16137" max="16384" width="11.42578125" style="96"/>
  </cols>
  <sheetData>
    <row r="1" spans="1:10" ht="15.75" x14ac:dyDescent="0.2">
      <c r="A1" s="1019" t="s">
        <v>1066</v>
      </c>
      <c r="B1" s="1019"/>
    </row>
    <row r="3" spans="1:10" ht="13.5" thickBot="1" x14ac:dyDescent="0.25"/>
    <row r="4" spans="1:10" ht="15.75" thickBot="1" x14ac:dyDescent="0.25">
      <c r="A4" s="1020" t="s">
        <v>95</v>
      </c>
      <c r="B4" s="1020" t="s">
        <v>96</v>
      </c>
      <c r="C4" s="1022" t="s">
        <v>97</v>
      </c>
      <c r="D4" s="1023"/>
      <c r="E4" s="1024"/>
      <c r="F4" s="1020" t="s">
        <v>98</v>
      </c>
      <c r="G4" s="1020" t="s">
        <v>29</v>
      </c>
      <c r="H4" s="1017" t="s">
        <v>26</v>
      </c>
      <c r="I4" s="1015"/>
      <c r="J4" s="1016"/>
    </row>
    <row r="5" spans="1:10" ht="15.75" thickBot="1" x14ac:dyDescent="0.25">
      <c r="A5" s="1021"/>
      <c r="B5" s="1021"/>
      <c r="C5" s="540" t="s">
        <v>99</v>
      </c>
      <c r="D5" s="540" t="s">
        <v>100</v>
      </c>
      <c r="E5" s="540" t="s">
        <v>101</v>
      </c>
      <c r="F5" s="1021"/>
      <c r="G5" s="1021"/>
      <c r="H5" s="1018"/>
      <c r="I5" s="1015"/>
      <c r="J5" s="1016"/>
    </row>
    <row r="6" spans="1:10" ht="13.5" thickBot="1" x14ac:dyDescent="0.25">
      <c r="A6" s="541"/>
      <c r="B6" s="542"/>
      <c r="C6" s="543"/>
      <c r="D6" s="543"/>
      <c r="E6" s="543"/>
      <c r="F6" s="543"/>
      <c r="G6" s="543"/>
      <c r="H6" s="544"/>
      <c r="I6" s="645"/>
    </row>
    <row r="7" spans="1:10" x14ac:dyDescent="0.2">
      <c r="A7" s="545"/>
      <c r="B7" s="546" t="s">
        <v>1734</v>
      </c>
      <c r="C7" s="547"/>
      <c r="D7" s="547"/>
      <c r="E7" s="547"/>
      <c r="F7" s="548">
        <v>54744</v>
      </c>
      <c r="G7" s="548">
        <f>H7-F7</f>
        <v>215290</v>
      </c>
      <c r="H7" s="548">
        <v>270034</v>
      </c>
      <c r="I7" s="645"/>
      <c r="J7" s="97"/>
    </row>
    <row r="8" spans="1:10" x14ac:dyDescent="0.2">
      <c r="A8" s="549"/>
      <c r="B8" s="550"/>
      <c r="C8" s="551"/>
      <c r="D8" s="551"/>
      <c r="E8" s="551"/>
      <c r="F8" s="551"/>
      <c r="G8" s="552"/>
      <c r="H8" s="553"/>
      <c r="I8" s="645"/>
    </row>
    <row r="9" spans="1:10" x14ac:dyDescent="0.2">
      <c r="A9" s="549"/>
      <c r="B9" s="554" t="s">
        <v>102</v>
      </c>
      <c r="C9" s="551"/>
      <c r="D9" s="551"/>
      <c r="E9" s="551"/>
      <c r="F9" s="551"/>
      <c r="G9" s="552">
        <v>112706.97</v>
      </c>
      <c r="H9" s="553"/>
      <c r="I9" s="645"/>
      <c r="J9" s="97"/>
    </row>
    <row r="10" spans="1:10" x14ac:dyDescent="0.2">
      <c r="A10" s="555"/>
      <c r="B10" s="556" t="s">
        <v>103</v>
      </c>
      <c r="C10" s="557"/>
      <c r="D10" s="557"/>
      <c r="E10" s="557"/>
      <c r="F10" s="557"/>
      <c r="G10" s="558">
        <f>G7-G9</f>
        <v>102583.03</v>
      </c>
      <c r="H10" s="559"/>
      <c r="I10" s="645"/>
      <c r="J10" s="97"/>
    </row>
    <row r="11" spans="1:10" ht="13.5" thickBot="1" x14ac:dyDescent="0.25">
      <c r="A11" s="560"/>
      <c r="B11" s="561" t="s">
        <v>104</v>
      </c>
      <c r="C11" s="562"/>
      <c r="D11" s="562"/>
      <c r="E11" s="562"/>
      <c r="F11" s="563">
        <v>54744</v>
      </c>
      <c r="G11" s="564"/>
      <c r="H11" s="565"/>
      <c r="I11" s="645"/>
      <c r="J11" s="97"/>
    </row>
    <row r="12" spans="1:10" ht="13.5" thickBot="1" x14ac:dyDescent="0.25">
      <c r="A12" s="541"/>
      <c r="B12" s="566"/>
      <c r="C12" s="567"/>
      <c r="D12" s="567"/>
      <c r="E12" s="567"/>
      <c r="F12" s="567"/>
      <c r="G12" s="567"/>
      <c r="H12" s="568"/>
      <c r="I12" s="645"/>
      <c r="J12" s="97"/>
    </row>
    <row r="13" spans="1:10" x14ac:dyDescent="0.2">
      <c r="A13" s="569" t="s">
        <v>105</v>
      </c>
      <c r="B13" s="546" t="s">
        <v>106</v>
      </c>
      <c r="C13" s="570">
        <v>24400</v>
      </c>
      <c r="D13" s="547"/>
      <c r="E13" s="570">
        <f>+E15+E16</f>
        <v>2760</v>
      </c>
      <c r="F13" s="548">
        <v>60454</v>
      </c>
      <c r="G13" s="570">
        <f>H13-F13-E13-C13</f>
        <v>173002</v>
      </c>
      <c r="H13" s="571">
        <v>260616</v>
      </c>
      <c r="I13" s="645"/>
    </row>
    <row r="14" spans="1:10" x14ac:dyDescent="0.2">
      <c r="A14" s="549"/>
      <c r="B14" s="550"/>
      <c r="C14" s="572"/>
      <c r="D14" s="551"/>
      <c r="E14" s="572"/>
      <c r="F14" s="551"/>
      <c r="G14" s="572"/>
      <c r="H14" s="553"/>
      <c r="I14" s="645"/>
    </row>
    <row r="15" spans="1:10" x14ac:dyDescent="0.2">
      <c r="A15" s="573" t="s">
        <v>107</v>
      </c>
      <c r="B15" s="554"/>
      <c r="C15" s="574"/>
      <c r="D15" s="574"/>
      <c r="E15" s="574">
        <v>1560</v>
      </c>
      <c r="F15" s="551"/>
      <c r="G15" s="572"/>
      <c r="H15" s="553"/>
      <c r="I15" s="645"/>
      <c r="J15" s="97"/>
    </row>
    <row r="16" spans="1:10" ht="12.75" customHeight="1" x14ac:dyDescent="0.2">
      <c r="A16" s="573" t="s">
        <v>108</v>
      </c>
      <c r="B16" s="554"/>
      <c r="C16" s="574"/>
      <c r="D16" s="574"/>
      <c r="E16" s="574">
        <v>1200</v>
      </c>
      <c r="F16" s="551"/>
      <c r="G16" s="572"/>
      <c r="H16" s="553"/>
      <c r="I16" s="645"/>
    </row>
    <row r="17" spans="1:9" ht="12.75" customHeight="1" x14ac:dyDescent="0.2">
      <c r="A17" s="573" t="s">
        <v>109</v>
      </c>
      <c r="B17" s="554"/>
      <c r="C17" s="574">
        <v>24400</v>
      </c>
      <c r="D17" s="574"/>
      <c r="E17" s="574"/>
      <c r="F17" s="551"/>
      <c r="G17" s="572"/>
      <c r="H17" s="553"/>
      <c r="I17" s="645"/>
    </row>
    <row r="18" spans="1:9" x14ac:dyDescent="0.2">
      <c r="A18" s="573"/>
      <c r="B18" s="554" t="s">
        <v>102</v>
      </c>
      <c r="C18" s="574"/>
      <c r="D18" s="574"/>
      <c r="E18" s="574"/>
      <c r="F18" s="572"/>
      <c r="G18" s="572">
        <v>14315</v>
      </c>
      <c r="H18" s="575"/>
      <c r="I18" s="645"/>
    </row>
    <row r="19" spans="1:9" x14ac:dyDescent="0.2">
      <c r="A19" s="576"/>
      <c r="B19" s="556" t="s">
        <v>103</v>
      </c>
      <c r="C19" s="577"/>
      <c r="D19" s="577"/>
      <c r="E19" s="577"/>
      <c r="F19" s="578"/>
      <c r="G19" s="578">
        <f>G13-G18</f>
        <v>158687</v>
      </c>
      <c r="H19" s="579"/>
      <c r="I19" s="645"/>
    </row>
    <row r="20" spans="1:9" ht="13.5" thickBot="1" x14ac:dyDescent="0.25">
      <c r="A20" s="580"/>
      <c r="B20" s="561" t="s">
        <v>104</v>
      </c>
      <c r="C20" s="563"/>
      <c r="D20" s="563"/>
      <c r="E20" s="563"/>
      <c r="F20" s="563">
        <v>60454</v>
      </c>
      <c r="G20" s="581"/>
      <c r="H20" s="582"/>
      <c r="I20" s="645"/>
    </row>
    <row r="21" spans="1:9" ht="13.5" thickBot="1" x14ac:dyDescent="0.25">
      <c r="A21" s="541"/>
      <c r="B21" s="566"/>
      <c r="C21" s="583"/>
      <c r="D21" s="583"/>
      <c r="E21" s="583"/>
      <c r="F21" s="583"/>
      <c r="G21" s="583"/>
      <c r="H21" s="584"/>
      <c r="I21" s="645"/>
    </row>
    <row r="22" spans="1:9" x14ac:dyDescent="0.2">
      <c r="A22" s="545"/>
      <c r="B22" s="546" t="s">
        <v>110</v>
      </c>
      <c r="C22" s="570"/>
      <c r="D22" s="570"/>
      <c r="E22" s="570"/>
      <c r="F22" s="570">
        <f>F26</f>
        <v>352198</v>
      </c>
      <c r="G22" s="570">
        <f>H22-F22</f>
        <v>2445434</v>
      </c>
      <c r="H22" s="571">
        <v>2797632</v>
      </c>
      <c r="I22" s="645"/>
    </row>
    <row r="23" spans="1:9" x14ac:dyDescent="0.2">
      <c r="A23" s="549"/>
      <c r="B23" s="550"/>
      <c r="C23" s="572"/>
      <c r="D23" s="572"/>
      <c r="E23" s="572"/>
      <c r="F23" s="572"/>
      <c r="G23" s="572"/>
      <c r="H23" s="575"/>
      <c r="I23" s="645"/>
    </row>
    <row r="24" spans="1:9" x14ac:dyDescent="0.2">
      <c r="A24" s="573"/>
      <c r="B24" s="554" t="s">
        <v>102</v>
      </c>
      <c r="C24" s="572"/>
      <c r="D24" s="572"/>
      <c r="E24" s="572"/>
      <c r="F24" s="574"/>
      <c r="G24" s="572">
        <v>1423374.65</v>
      </c>
      <c r="H24" s="575"/>
      <c r="I24" s="645"/>
    </row>
    <row r="25" spans="1:9" x14ac:dyDescent="0.2">
      <c r="A25" s="576"/>
      <c r="B25" s="556" t="s">
        <v>103</v>
      </c>
      <c r="C25" s="578"/>
      <c r="D25" s="578"/>
      <c r="E25" s="578"/>
      <c r="F25" s="577"/>
      <c r="G25" s="578">
        <f>G22-G24</f>
        <v>1022059.3500000001</v>
      </c>
      <c r="H25" s="579"/>
      <c r="I25" s="645"/>
    </row>
    <row r="26" spans="1:9" ht="13.5" thickBot="1" x14ac:dyDescent="0.25">
      <c r="A26" s="580"/>
      <c r="B26" s="561" t="s">
        <v>104</v>
      </c>
      <c r="C26" s="581"/>
      <c r="D26" s="581"/>
      <c r="E26" s="581"/>
      <c r="F26" s="563">
        <v>352198</v>
      </c>
      <c r="G26" s="581"/>
      <c r="H26" s="582"/>
      <c r="I26" s="645"/>
    </row>
    <row r="27" spans="1:9" ht="13.5" thickBot="1" x14ac:dyDescent="0.25">
      <c r="A27" s="541"/>
      <c r="B27" s="566"/>
      <c r="C27" s="583"/>
      <c r="D27" s="583"/>
      <c r="E27" s="583"/>
      <c r="F27" s="583"/>
      <c r="G27" s="583"/>
      <c r="H27" s="584"/>
      <c r="I27" s="645"/>
    </row>
    <row r="28" spans="1:9" x14ac:dyDescent="0.2">
      <c r="A28" s="545"/>
      <c r="B28" s="546" t="s">
        <v>111</v>
      </c>
      <c r="C28" s="570">
        <f>SUM(C35:C52)</f>
        <v>493376.58</v>
      </c>
      <c r="D28" s="570"/>
      <c r="E28" s="570">
        <f>SUM(E31:E52)</f>
        <v>161607</v>
      </c>
      <c r="F28" s="570">
        <v>777164</v>
      </c>
      <c r="G28" s="570">
        <f>H28-F28-E28-C28</f>
        <v>2333727.42</v>
      </c>
      <c r="H28" s="571">
        <v>3765875</v>
      </c>
      <c r="I28" s="645"/>
    </row>
    <row r="29" spans="1:9" x14ac:dyDescent="0.2">
      <c r="A29" s="549"/>
      <c r="B29" s="550"/>
      <c r="C29" s="572"/>
      <c r="D29" s="572"/>
      <c r="E29" s="572"/>
      <c r="F29" s="572"/>
      <c r="G29" s="572"/>
      <c r="H29" s="575"/>
      <c r="I29" s="645"/>
    </row>
    <row r="30" spans="1:9" x14ac:dyDescent="0.2">
      <c r="A30" s="585" t="s">
        <v>1735</v>
      </c>
      <c r="B30" s="586"/>
      <c r="C30" s="574"/>
      <c r="D30" s="574"/>
      <c r="E30" s="574">
        <f>E31+E32+E33+E34</f>
        <v>16720</v>
      </c>
      <c r="F30" s="574"/>
      <c r="G30" s="572"/>
      <c r="H30" s="575"/>
      <c r="I30" s="645"/>
    </row>
    <row r="31" spans="1:9" x14ac:dyDescent="0.2">
      <c r="A31" s="573" t="s">
        <v>107</v>
      </c>
      <c r="B31" s="586"/>
      <c r="C31" s="574"/>
      <c r="D31" s="574"/>
      <c r="E31" s="574">
        <v>3600</v>
      </c>
      <c r="F31" s="574"/>
      <c r="G31" s="572"/>
      <c r="H31" s="575"/>
      <c r="I31" s="645"/>
    </row>
    <row r="32" spans="1:9" x14ac:dyDescent="0.2">
      <c r="A32" s="573" t="s">
        <v>108</v>
      </c>
      <c r="B32" s="586"/>
      <c r="C32" s="574"/>
      <c r="D32" s="574"/>
      <c r="E32" s="574">
        <v>4760</v>
      </c>
      <c r="F32" s="574"/>
      <c r="G32" s="572"/>
      <c r="H32" s="575"/>
      <c r="I32" s="645"/>
    </row>
    <row r="33" spans="1:9" x14ac:dyDescent="0.2">
      <c r="A33" s="573" t="s">
        <v>112</v>
      </c>
      <c r="B33" s="586"/>
      <c r="C33" s="574"/>
      <c r="D33" s="574"/>
      <c r="E33" s="574">
        <v>3600</v>
      </c>
      <c r="F33" s="574"/>
      <c r="G33" s="572"/>
      <c r="H33" s="575"/>
      <c r="I33" s="645"/>
    </row>
    <row r="34" spans="1:9" x14ac:dyDescent="0.2">
      <c r="A34" s="573" t="s">
        <v>113</v>
      </c>
      <c r="B34" s="586"/>
      <c r="C34" s="574"/>
      <c r="D34" s="574"/>
      <c r="E34" s="574">
        <v>4760</v>
      </c>
      <c r="F34" s="574"/>
      <c r="G34" s="572"/>
      <c r="H34" s="575"/>
      <c r="I34" s="645"/>
    </row>
    <row r="35" spans="1:9" ht="12.75" customHeight="1" x14ac:dyDescent="0.2">
      <c r="A35" s="573" t="s">
        <v>114</v>
      </c>
      <c r="B35" s="702"/>
      <c r="C35" s="574">
        <v>95730</v>
      </c>
      <c r="D35" s="703"/>
      <c r="E35" s="704"/>
      <c r="F35" s="704"/>
      <c r="G35" s="705"/>
      <c r="H35" s="706"/>
      <c r="I35" s="645"/>
    </row>
    <row r="36" spans="1:9" ht="12.75" customHeight="1" x14ac:dyDescent="0.2">
      <c r="A36" s="573" t="s">
        <v>3118</v>
      </c>
      <c r="B36" s="586"/>
      <c r="C36" s="574"/>
      <c r="D36" s="574"/>
      <c r="E36" s="574">
        <v>11498</v>
      </c>
      <c r="F36" s="574"/>
      <c r="G36" s="572"/>
      <c r="H36" s="575"/>
      <c r="I36" s="645"/>
    </row>
    <row r="37" spans="1:9" x14ac:dyDescent="0.2">
      <c r="A37" s="573" t="s">
        <v>3119</v>
      </c>
      <c r="B37" s="586"/>
      <c r="C37" s="707">
        <v>37853</v>
      </c>
      <c r="D37" s="574"/>
      <c r="E37" s="574"/>
      <c r="F37" s="574"/>
      <c r="G37" s="572"/>
      <c r="H37" s="575"/>
      <c r="I37" s="645"/>
    </row>
    <row r="38" spans="1:9" ht="22.5" customHeight="1" x14ac:dyDescent="0.2">
      <c r="A38" s="573" t="s">
        <v>2860</v>
      </c>
      <c r="B38" s="586"/>
      <c r="C38" s="574">
        <v>81536.58</v>
      </c>
      <c r="D38" s="574"/>
      <c r="E38" s="574">
        <v>39400</v>
      </c>
      <c r="F38" s="574"/>
      <c r="G38" s="572"/>
      <c r="H38" s="575"/>
      <c r="I38" s="645"/>
    </row>
    <row r="39" spans="1:9" ht="12.75" customHeight="1" x14ac:dyDescent="0.2">
      <c r="A39" s="585" t="s">
        <v>2861</v>
      </c>
      <c r="B39" s="586"/>
      <c r="C39" s="574"/>
      <c r="D39" s="574"/>
      <c r="E39" s="574"/>
      <c r="F39" s="574"/>
      <c r="G39" s="572"/>
      <c r="H39" s="575"/>
      <c r="I39" s="645"/>
    </row>
    <row r="40" spans="1:9" x14ac:dyDescent="0.2">
      <c r="A40" s="573" t="s">
        <v>114</v>
      </c>
      <c r="B40" s="586"/>
      <c r="C40" s="574">
        <v>90000</v>
      </c>
      <c r="D40" s="574"/>
      <c r="E40" s="574"/>
      <c r="F40" s="574"/>
      <c r="G40" s="572"/>
      <c r="H40" s="575"/>
      <c r="I40" s="645"/>
    </row>
    <row r="41" spans="1:9" x14ac:dyDescent="0.2">
      <c r="A41" s="573"/>
      <c r="B41" s="586"/>
      <c r="C41" s="574"/>
      <c r="D41" s="574"/>
      <c r="E41" s="574"/>
      <c r="F41" s="574"/>
      <c r="G41" s="572"/>
      <c r="H41" s="575"/>
      <c r="I41" s="645"/>
    </row>
    <row r="42" spans="1:9" ht="15.75" customHeight="1" x14ac:dyDescent="0.2">
      <c r="A42" s="585" t="s">
        <v>69</v>
      </c>
      <c r="B42" s="586"/>
      <c r="C42" s="574"/>
      <c r="D42" s="574"/>
      <c r="E42" s="574"/>
      <c r="F42" s="574"/>
      <c r="G42" s="572"/>
      <c r="H42" s="575"/>
      <c r="I42" s="645"/>
    </row>
    <row r="43" spans="1:9" ht="17.25" customHeight="1" x14ac:dyDescent="0.2">
      <c r="A43" s="573" t="s">
        <v>114</v>
      </c>
      <c r="B43" s="586"/>
      <c r="C43" s="574">
        <v>100000</v>
      </c>
      <c r="D43" s="574"/>
      <c r="E43" s="574"/>
      <c r="F43" s="574"/>
      <c r="G43" s="572"/>
      <c r="H43" s="575"/>
      <c r="I43" s="645"/>
    </row>
    <row r="44" spans="1:9" ht="17.25" customHeight="1" x14ac:dyDescent="0.2">
      <c r="A44" s="573" t="s">
        <v>907</v>
      </c>
      <c r="B44" s="586"/>
      <c r="C44" s="574">
        <v>52000</v>
      </c>
      <c r="D44" s="574"/>
      <c r="E44" s="574"/>
      <c r="F44" s="574"/>
      <c r="G44" s="572"/>
      <c r="H44" s="575"/>
      <c r="I44" s="645"/>
    </row>
    <row r="45" spans="1:9" x14ac:dyDescent="0.2">
      <c r="A45" s="573"/>
      <c r="B45" s="652" t="s">
        <v>2473</v>
      </c>
      <c r="C45" s="574"/>
      <c r="D45" s="574"/>
      <c r="E45" s="574"/>
      <c r="F45" s="574"/>
      <c r="G45" s="572"/>
      <c r="H45" s="575"/>
      <c r="I45" s="645"/>
    </row>
    <row r="46" spans="1:9" ht="25.5" x14ac:dyDescent="0.2">
      <c r="A46" s="573"/>
      <c r="B46" s="586" t="s">
        <v>2862</v>
      </c>
      <c r="C46" s="574"/>
      <c r="D46" s="574"/>
      <c r="E46" s="574">
        <v>21755</v>
      </c>
      <c r="F46" s="574"/>
      <c r="G46" s="572"/>
      <c r="H46" s="575"/>
      <c r="I46" s="645"/>
    </row>
    <row r="47" spans="1:9" x14ac:dyDescent="0.2">
      <c r="A47" s="573"/>
      <c r="B47" s="587" t="s">
        <v>2863</v>
      </c>
      <c r="C47" s="574"/>
      <c r="D47" s="574"/>
      <c r="E47" s="574">
        <v>11170</v>
      </c>
      <c r="F47" s="574"/>
      <c r="G47" s="572"/>
      <c r="H47" s="575"/>
      <c r="I47" s="645"/>
    </row>
    <row r="48" spans="1:9" x14ac:dyDescent="0.2">
      <c r="A48" s="573"/>
      <c r="B48" s="587" t="s">
        <v>2864</v>
      </c>
      <c r="C48" s="574"/>
      <c r="D48" s="574"/>
      <c r="E48" s="574">
        <v>6484</v>
      </c>
      <c r="F48" s="574"/>
      <c r="G48" s="572"/>
      <c r="H48" s="575"/>
      <c r="I48" s="645"/>
    </row>
    <row r="49" spans="1:9" x14ac:dyDescent="0.2">
      <c r="A49" s="573"/>
      <c r="B49" s="708" t="s">
        <v>3120</v>
      </c>
      <c r="C49" s="574"/>
      <c r="D49" s="574"/>
      <c r="E49" s="574">
        <v>44643</v>
      </c>
      <c r="F49" s="574"/>
      <c r="G49" s="572"/>
      <c r="H49" s="575"/>
      <c r="I49" s="645"/>
    </row>
    <row r="50" spans="1:9" x14ac:dyDescent="0.2">
      <c r="A50" s="573"/>
      <c r="B50" s="587" t="s">
        <v>2865</v>
      </c>
      <c r="C50" s="574">
        <v>33080</v>
      </c>
      <c r="D50" s="574"/>
      <c r="E50" s="574"/>
      <c r="F50" s="574"/>
      <c r="G50" s="572"/>
      <c r="H50" s="575"/>
      <c r="I50" s="645"/>
    </row>
    <row r="51" spans="1:9" x14ac:dyDescent="0.2">
      <c r="A51" s="573"/>
      <c r="B51" s="587" t="s">
        <v>2866</v>
      </c>
      <c r="C51" s="574"/>
      <c r="D51" s="574"/>
      <c r="E51" s="574">
        <v>6937</v>
      </c>
      <c r="F51" s="574"/>
      <c r="G51" s="572"/>
      <c r="H51" s="575"/>
      <c r="I51" s="645"/>
    </row>
    <row r="52" spans="1:9" x14ac:dyDescent="0.2">
      <c r="A52" s="573"/>
      <c r="B52" s="587" t="s">
        <v>2867</v>
      </c>
      <c r="C52" s="574">
        <v>3177</v>
      </c>
      <c r="D52" s="574"/>
      <c r="E52" s="574">
        <v>3000</v>
      </c>
      <c r="F52" s="574"/>
      <c r="G52" s="572"/>
      <c r="H52" s="575"/>
      <c r="I52" s="645"/>
    </row>
    <row r="53" spans="1:9" x14ac:dyDescent="0.2">
      <c r="A53" s="573"/>
      <c r="B53" s="587" t="s">
        <v>102</v>
      </c>
      <c r="C53" s="574"/>
      <c r="D53" s="574"/>
      <c r="E53" s="574"/>
      <c r="F53" s="574"/>
      <c r="G53" s="572">
        <v>1740261.54</v>
      </c>
      <c r="H53" s="575"/>
      <c r="I53" s="645"/>
    </row>
    <row r="54" spans="1:9" x14ac:dyDescent="0.2">
      <c r="A54" s="576"/>
      <c r="B54" s="588" t="s">
        <v>103</v>
      </c>
      <c r="C54" s="577"/>
      <c r="D54" s="577"/>
      <c r="E54" s="577"/>
      <c r="F54" s="577"/>
      <c r="G54" s="578">
        <f>G28-G53</f>
        <v>593465.87999999989</v>
      </c>
      <c r="H54" s="579"/>
      <c r="I54" s="645"/>
    </row>
    <row r="55" spans="1:9" ht="13.5" thickBot="1" x14ac:dyDescent="0.25">
      <c r="A55" s="580"/>
      <c r="B55" s="589" t="s">
        <v>104</v>
      </c>
      <c r="C55" s="581"/>
      <c r="D55" s="581"/>
      <c r="E55" s="581"/>
      <c r="F55" s="563">
        <v>777164</v>
      </c>
      <c r="G55" s="581"/>
      <c r="H55" s="582"/>
      <c r="I55" s="645"/>
    </row>
    <row r="56" spans="1:9" ht="13.5" thickBot="1" x14ac:dyDescent="0.25">
      <c r="A56" s="541"/>
      <c r="B56" s="590"/>
      <c r="C56" s="583"/>
      <c r="D56" s="583"/>
      <c r="E56" s="583"/>
      <c r="F56" s="583"/>
      <c r="G56" s="583"/>
      <c r="H56" s="584"/>
      <c r="I56" s="645"/>
    </row>
    <row r="57" spans="1:9" x14ac:dyDescent="0.2">
      <c r="A57" s="545"/>
      <c r="B57" s="546" t="s">
        <v>119</v>
      </c>
      <c r="C57" s="570"/>
      <c r="D57" s="570"/>
      <c r="E57" s="570"/>
      <c r="F57" s="570">
        <v>770378</v>
      </c>
      <c r="G57" s="570">
        <f>SUM(G59:G60)</f>
        <v>4856676.7</v>
      </c>
      <c r="H57" s="571">
        <f>+G57+F57</f>
        <v>5627054.7000000002</v>
      </c>
      <c r="I57" s="645"/>
    </row>
    <row r="58" spans="1:9" x14ac:dyDescent="0.2">
      <c r="A58" s="549"/>
      <c r="B58" s="550"/>
      <c r="C58" s="572"/>
      <c r="D58" s="572"/>
      <c r="E58" s="572"/>
      <c r="F58" s="572"/>
      <c r="G58" s="572"/>
      <c r="H58" s="575"/>
      <c r="I58" s="645"/>
    </row>
    <row r="59" spans="1:9" x14ac:dyDescent="0.2">
      <c r="A59" s="591"/>
      <c r="B59" s="554" t="s">
        <v>102</v>
      </c>
      <c r="C59" s="574"/>
      <c r="D59" s="572"/>
      <c r="E59" s="572"/>
      <c r="F59" s="572"/>
      <c r="G59" s="572">
        <v>226872.7</v>
      </c>
      <c r="H59" s="575"/>
      <c r="I59" s="645"/>
    </row>
    <row r="60" spans="1:9" x14ac:dyDescent="0.2">
      <c r="A60" s="592"/>
      <c r="B60" s="593" t="s">
        <v>103</v>
      </c>
      <c r="C60" s="577"/>
      <c r="D60" s="578"/>
      <c r="E60" s="578"/>
      <c r="F60" s="578"/>
      <c r="G60" s="578">
        <v>4629804</v>
      </c>
      <c r="H60" s="579"/>
      <c r="I60" s="645"/>
    </row>
    <row r="61" spans="1:9" ht="13.5" thickBot="1" x14ac:dyDescent="0.25">
      <c r="A61" s="580"/>
      <c r="B61" s="561" t="s">
        <v>104</v>
      </c>
      <c r="C61" s="563"/>
      <c r="D61" s="563"/>
      <c r="E61" s="563"/>
      <c r="F61" s="563">
        <v>770378</v>
      </c>
      <c r="G61" s="581"/>
      <c r="H61" s="582"/>
      <c r="I61" s="645"/>
    </row>
    <row r="62" spans="1:9" ht="13.5" thickBot="1" x14ac:dyDescent="0.25">
      <c r="A62" s="541"/>
      <c r="B62" s="566"/>
      <c r="C62" s="583"/>
      <c r="D62" s="583"/>
      <c r="E62" s="583"/>
      <c r="F62" s="583"/>
      <c r="G62" s="583"/>
      <c r="H62" s="584"/>
      <c r="I62" s="645"/>
    </row>
    <row r="63" spans="1:9" x14ac:dyDescent="0.2">
      <c r="A63" s="545"/>
      <c r="B63" s="546" t="s">
        <v>120</v>
      </c>
      <c r="C63" s="570"/>
      <c r="D63" s="570"/>
      <c r="E63" s="570"/>
      <c r="F63" s="570">
        <v>501937</v>
      </c>
      <c r="G63" s="570">
        <f>H63-F63</f>
        <v>3933067</v>
      </c>
      <c r="H63" s="571">
        <v>4435004</v>
      </c>
      <c r="I63" s="645"/>
    </row>
    <row r="64" spans="1:9" x14ac:dyDescent="0.2">
      <c r="A64" s="549"/>
      <c r="B64" s="550"/>
      <c r="C64" s="572"/>
      <c r="D64" s="572"/>
      <c r="E64" s="572"/>
      <c r="F64" s="572"/>
      <c r="G64" s="572"/>
      <c r="H64" s="575"/>
      <c r="I64" s="645"/>
    </row>
    <row r="65" spans="1:9" x14ac:dyDescent="0.2">
      <c r="A65" s="591"/>
      <c r="B65" s="554" t="s">
        <v>102</v>
      </c>
      <c r="C65" s="574"/>
      <c r="D65" s="572"/>
      <c r="E65" s="572"/>
      <c r="F65" s="572"/>
      <c r="G65" s="572">
        <v>164021</v>
      </c>
      <c r="H65" s="575"/>
      <c r="I65" s="645"/>
    </row>
    <row r="66" spans="1:9" x14ac:dyDescent="0.2">
      <c r="A66" s="592"/>
      <c r="B66" s="594" t="s">
        <v>103</v>
      </c>
      <c r="C66" s="577"/>
      <c r="D66" s="578"/>
      <c r="E66" s="578"/>
      <c r="F66" s="578"/>
      <c r="G66" s="578">
        <f>G63-G65</f>
        <v>3769046</v>
      </c>
      <c r="H66" s="579"/>
      <c r="I66" s="645"/>
    </row>
    <row r="67" spans="1:9" ht="13.5" thickBot="1" x14ac:dyDescent="0.25">
      <c r="A67" s="595"/>
      <c r="B67" s="589" t="s">
        <v>104</v>
      </c>
      <c r="C67" s="563"/>
      <c r="D67" s="563"/>
      <c r="E67" s="563"/>
      <c r="F67" s="563">
        <v>501937</v>
      </c>
      <c r="G67" s="581"/>
      <c r="H67" s="582"/>
      <c r="I67" s="645"/>
    </row>
    <row r="68" spans="1:9" ht="13.5" thickBot="1" x14ac:dyDescent="0.25">
      <c r="A68" s="596"/>
      <c r="B68" s="590"/>
      <c r="C68" s="583"/>
      <c r="D68" s="583"/>
      <c r="E68" s="583"/>
      <c r="F68" s="583"/>
      <c r="G68" s="583"/>
      <c r="H68" s="584"/>
      <c r="I68" s="645"/>
    </row>
    <row r="69" spans="1:9" ht="13.5" thickBot="1" x14ac:dyDescent="0.25">
      <c r="A69" s="597"/>
      <c r="B69" s="598"/>
      <c r="C69" s="599">
        <f>C28+C13</f>
        <v>517776.58</v>
      </c>
      <c r="D69" s="599"/>
      <c r="E69" s="599">
        <f>E28+E13</f>
        <v>164367</v>
      </c>
      <c r="F69" s="599">
        <f>F63+F57+F28++F22+F13+F7</f>
        <v>2516875</v>
      </c>
      <c r="G69" s="599">
        <f>G63+G57+G28++G22+G13+G7</f>
        <v>13957197.119999999</v>
      </c>
      <c r="H69" s="600">
        <f>SUM(H6:H68)</f>
        <v>17156215.699999999</v>
      </c>
    </row>
    <row r="70" spans="1:9" ht="13.5" thickBot="1" x14ac:dyDescent="0.25">
      <c r="A70" s="597"/>
      <c r="B70" s="598"/>
      <c r="C70" s="599"/>
      <c r="D70" s="599"/>
      <c r="E70" s="599"/>
      <c r="F70" s="599"/>
      <c r="G70" s="599"/>
      <c r="H70" s="600"/>
    </row>
    <row r="71" spans="1:9" ht="13.5" thickBot="1" x14ac:dyDescent="0.25">
      <c r="A71" s="597"/>
      <c r="B71" s="598"/>
      <c r="C71" s="599"/>
      <c r="D71" s="599"/>
      <c r="E71" s="599"/>
      <c r="F71" s="599"/>
      <c r="G71" s="599"/>
      <c r="H71" s="600"/>
    </row>
    <row r="72" spans="1:9" x14ac:dyDescent="0.2">
      <c r="G72" s="97"/>
    </row>
    <row r="75" spans="1:9" x14ac:dyDescent="0.2">
      <c r="C75" s="96" t="s">
        <v>4</v>
      </c>
    </row>
  </sheetData>
  <mergeCells count="8">
    <mergeCell ref="I4:J5"/>
    <mergeCell ref="H4:H5"/>
    <mergeCell ref="A1:B1"/>
    <mergeCell ref="A4:A5"/>
    <mergeCell ref="B4:B5"/>
    <mergeCell ref="C4:E4"/>
    <mergeCell ref="F4:F5"/>
    <mergeCell ref="G4:G5"/>
  </mergeCells>
  <printOptions horizontalCentered="1" verticalCentered="1"/>
  <pageMargins left="0.27559055118110237" right="0.27559055118110237" top="0.35433070866141736" bottom="0.98425196850393704" header="0.11811023622047245" footer="0"/>
  <pageSetup paperSize="9" scale="55"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11">
    <tabColor rgb="FF00B050"/>
  </sheetPr>
  <dimension ref="A1:F12"/>
  <sheetViews>
    <sheetView zoomScaleNormal="100" workbookViewId="0">
      <selection activeCell="B38" sqref="B38"/>
    </sheetView>
  </sheetViews>
  <sheetFormatPr baseColWidth="10" defaultColWidth="17.85546875" defaultRowHeight="12.75" x14ac:dyDescent="0.2"/>
  <cols>
    <col min="1" max="1" width="33.42578125" style="99" customWidth="1"/>
    <col min="2" max="2" width="21.42578125" style="99" customWidth="1"/>
    <col min="3" max="3" width="24.140625" style="99" customWidth="1"/>
    <col min="4" max="4" width="34.140625" style="99" customWidth="1"/>
    <col min="5" max="5" width="64.42578125" style="99" customWidth="1"/>
    <col min="6" max="254" width="17.85546875" style="99"/>
    <col min="255" max="255" width="31.42578125" style="99" customWidth="1"/>
    <col min="256" max="256" width="2.7109375" style="99" customWidth="1"/>
    <col min="257" max="257" width="21.42578125" style="99" customWidth="1"/>
    <col min="258" max="258" width="17.85546875" style="99" customWidth="1"/>
    <col min="259" max="259" width="5.42578125" style="99" customWidth="1"/>
    <col min="260" max="260" width="55" style="99" customWidth="1"/>
    <col min="261" max="261" width="64.5703125" style="99" customWidth="1"/>
    <col min="262" max="510" width="17.85546875" style="99"/>
    <col min="511" max="511" width="31.42578125" style="99" customWidth="1"/>
    <col min="512" max="512" width="2.7109375" style="99" customWidth="1"/>
    <col min="513" max="513" width="21.42578125" style="99" customWidth="1"/>
    <col min="514" max="514" width="17.85546875" style="99" customWidth="1"/>
    <col min="515" max="515" width="5.42578125" style="99" customWidth="1"/>
    <col min="516" max="516" width="55" style="99" customWidth="1"/>
    <col min="517" max="517" width="64.5703125" style="99" customWidth="1"/>
    <col min="518" max="766" width="17.85546875" style="99"/>
    <col min="767" max="767" width="31.42578125" style="99" customWidth="1"/>
    <col min="768" max="768" width="2.7109375" style="99" customWidth="1"/>
    <col min="769" max="769" width="21.42578125" style="99" customWidth="1"/>
    <col min="770" max="770" width="17.85546875" style="99" customWidth="1"/>
    <col min="771" max="771" width="5.42578125" style="99" customWidth="1"/>
    <col min="772" max="772" width="55" style="99" customWidth="1"/>
    <col min="773" max="773" width="64.5703125" style="99" customWidth="1"/>
    <col min="774" max="1022" width="17.85546875" style="99"/>
    <col min="1023" max="1023" width="31.42578125" style="99" customWidth="1"/>
    <col min="1024" max="1024" width="2.7109375" style="99" customWidth="1"/>
    <col min="1025" max="1025" width="21.42578125" style="99" customWidth="1"/>
    <col min="1026" max="1026" width="17.85546875" style="99" customWidth="1"/>
    <col min="1027" max="1027" width="5.42578125" style="99" customWidth="1"/>
    <col min="1028" max="1028" width="55" style="99" customWidth="1"/>
    <col min="1029" max="1029" width="64.5703125" style="99" customWidth="1"/>
    <col min="1030" max="1278" width="17.85546875" style="99"/>
    <col min="1279" max="1279" width="31.42578125" style="99" customWidth="1"/>
    <col min="1280" max="1280" width="2.7109375" style="99" customWidth="1"/>
    <col min="1281" max="1281" width="21.42578125" style="99" customWidth="1"/>
    <col min="1282" max="1282" width="17.85546875" style="99" customWidth="1"/>
    <col min="1283" max="1283" width="5.42578125" style="99" customWidth="1"/>
    <col min="1284" max="1284" width="55" style="99" customWidth="1"/>
    <col min="1285" max="1285" width="64.5703125" style="99" customWidth="1"/>
    <col min="1286" max="1534" width="17.85546875" style="99"/>
    <col min="1535" max="1535" width="31.42578125" style="99" customWidth="1"/>
    <col min="1536" max="1536" width="2.7109375" style="99" customWidth="1"/>
    <col min="1537" max="1537" width="21.42578125" style="99" customWidth="1"/>
    <col min="1538" max="1538" width="17.85546875" style="99" customWidth="1"/>
    <col min="1539" max="1539" width="5.42578125" style="99" customWidth="1"/>
    <col min="1540" max="1540" width="55" style="99" customWidth="1"/>
    <col min="1541" max="1541" width="64.5703125" style="99" customWidth="1"/>
    <col min="1542" max="1790" width="17.85546875" style="99"/>
    <col min="1791" max="1791" width="31.42578125" style="99" customWidth="1"/>
    <col min="1792" max="1792" width="2.7109375" style="99" customWidth="1"/>
    <col min="1793" max="1793" width="21.42578125" style="99" customWidth="1"/>
    <col min="1794" max="1794" width="17.85546875" style="99" customWidth="1"/>
    <col min="1795" max="1795" width="5.42578125" style="99" customWidth="1"/>
    <col min="1796" max="1796" width="55" style="99" customWidth="1"/>
    <col min="1797" max="1797" width="64.5703125" style="99" customWidth="1"/>
    <col min="1798" max="2046" width="17.85546875" style="99"/>
    <col min="2047" max="2047" width="31.42578125" style="99" customWidth="1"/>
    <col min="2048" max="2048" width="2.7109375" style="99" customWidth="1"/>
    <col min="2049" max="2049" width="21.42578125" style="99" customWidth="1"/>
    <col min="2050" max="2050" width="17.85546875" style="99" customWidth="1"/>
    <col min="2051" max="2051" width="5.42578125" style="99" customWidth="1"/>
    <col min="2052" max="2052" width="55" style="99" customWidth="1"/>
    <col min="2053" max="2053" width="64.5703125" style="99" customWidth="1"/>
    <col min="2054" max="2302" width="17.85546875" style="99"/>
    <col min="2303" max="2303" width="31.42578125" style="99" customWidth="1"/>
    <col min="2304" max="2304" width="2.7109375" style="99" customWidth="1"/>
    <col min="2305" max="2305" width="21.42578125" style="99" customWidth="1"/>
    <col min="2306" max="2306" width="17.85546875" style="99" customWidth="1"/>
    <col min="2307" max="2307" width="5.42578125" style="99" customWidth="1"/>
    <col min="2308" max="2308" width="55" style="99" customWidth="1"/>
    <col min="2309" max="2309" width="64.5703125" style="99" customWidth="1"/>
    <col min="2310" max="2558" width="17.85546875" style="99"/>
    <col min="2559" max="2559" width="31.42578125" style="99" customWidth="1"/>
    <col min="2560" max="2560" width="2.7109375" style="99" customWidth="1"/>
    <col min="2561" max="2561" width="21.42578125" style="99" customWidth="1"/>
    <col min="2562" max="2562" width="17.85546875" style="99" customWidth="1"/>
    <col min="2563" max="2563" width="5.42578125" style="99" customWidth="1"/>
    <col min="2564" max="2564" width="55" style="99" customWidth="1"/>
    <col min="2565" max="2565" width="64.5703125" style="99" customWidth="1"/>
    <col min="2566" max="2814" width="17.85546875" style="99"/>
    <col min="2815" max="2815" width="31.42578125" style="99" customWidth="1"/>
    <col min="2816" max="2816" width="2.7109375" style="99" customWidth="1"/>
    <col min="2817" max="2817" width="21.42578125" style="99" customWidth="1"/>
    <col min="2818" max="2818" width="17.85546875" style="99" customWidth="1"/>
    <col min="2819" max="2819" width="5.42578125" style="99" customWidth="1"/>
    <col min="2820" max="2820" width="55" style="99" customWidth="1"/>
    <col min="2821" max="2821" width="64.5703125" style="99" customWidth="1"/>
    <col min="2822" max="3070" width="17.85546875" style="99"/>
    <col min="3071" max="3071" width="31.42578125" style="99" customWidth="1"/>
    <col min="3072" max="3072" width="2.7109375" style="99" customWidth="1"/>
    <col min="3073" max="3073" width="21.42578125" style="99" customWidth="1"/>
    <col min="3074" max="3074" width="17.85546875" style="99" customWidth="1"/>
    <col min="3075" max="3075" width="5.42578125" style="99" customWidth="1"/>
    <col min="3076" max="3076" width="55" style="99" customWidth="1"/>
    <col min="3077" max="3077" width="64.5703125" style="99" customWidth="1"/>
    <col min="3078" max="3326" width="17.85546875" style="99"/>
    <col min="3327" max="3327" width="31.42578125" style="99" customWidth="1"/>
    <col min="3328" max="3328" width="2.7109375" style="99" customWidth="1"/>
    <col min="3329" max="3329" width="21.42578125" style="99" customWidth="1"/>
    <col min="3330" max="3330" width="17.85546875" style="99" customWidth="1"/>
    <col min="3331" max="3331" width="5.42578125" style="99" customWidth="1"/>
    <col min="3332" max="3332" width="55" style="99" customWidth="1"/>
    <col min="3333" max="3333" width="64.5703125" style="99" customWidth="1"/>
    <col min="3334" max="3582" width="17.85546875" style="99"/>
    <col min="3583" max="3583" width="31.42578125" style="99" customWidth="1"/>
    <col min="3584" max="3584" width="2.7109375" style="99" customWidth="1"/>
    <col min="3585" max="3585" width="21.42578125" style="99" customWidth="1"/>
    <col min="3586" max="3586" width="17.85546875" style="99" customWidth="1"/>
    <col min="3587" max="3587" width="5.42578125" style="99" customWidth="1"/>
    <col min="3588" max="3588" width="55" style="99" customWidth="1"/>
    <col min="3589" max="3589" width="64.5703125" style="99" customWidth="1"/>
    <col min="3590" max="3838" width="17.85546875" style="99"/>
    <col min="3839" max="3839" width="31.42578125" style="99" customWidth="1"/>
    <col min="3840" max="3840" width="2.7109375" style="99" customWidth="1"/>
    <col min="3841" max="3841" width="21.42578125" style="99" customWidth="1"/>
    <col min="3842" max="3842" width="17.85546875" style="99" customWidth="1"/>
    <col min="3843" max="3843" width="5.42578125" style="99" customWidth="1"/>
    <col min="3844" max="3844" width="55" style="99" customWidth="1"/>
    <col min="3845" max="3845" width="64.5703125" style="99" customWidth="1"/>
    <col min="3846" max="4094" width="17.85546875" style="99"/>
    <col min="4095" max="4095" width="31.42578125" style="99" customWidth="1"/>
    <col min="4096" max="4096" width="2.7109375" style="99" customWidth="1"/>
    <col min="4097" max="4097" width="21.42578125" style="99" customWidth="1"/>
    <col min="4098" max="4098" width="17.85546875" style="99" customWidth="1"/>
    <col min="4099" max="4099" width="5.42578125" style="99" customWidth="1"/>
    <col min="4100" max="4100" width="55" style="99" customWidth="1"/>
    <col min="4101" max="4101" width="64.5703125" style="99" customWidth="1"/>
    <col min="4102" max="4350" width="17.85546875" style="99"/>
    <col min="4351" max="4351" width="31.42578125" style="99" customWidth="1"/>
    <col min="4352" max="4352" width="2.7109375" style="99" customWidth="1"/>
    <col min="4353" max="4353" width="21.42578125" style="99" customWidth="1"/>
    <col min="4354" max="4354" width="17.85546875" style="99" customWidth="1"/>
    <col min="4355" max="4355" width="5.42578125" style="99" customWidth="1"/>
    <col min="4356" max="4356" width="55" style="99" customWidth="1"/>
    <col min="4357" max="4357" width="64.5703125" style="99" customWidth="1"/>
    <col min="4358" max="4606" width="17.85546875" style="99"/>
    <col min="4607" max="4607" width="31.42578125" style="99" customWidth="1"/>
    <col min="4608" max="4608" width="2.7109375" style="99" customWidth="1"/>
    <col min="4609" max="4609" width="21.42578125" style="99" customWidth="1"/>
    <col min="4610" max="4610" width="17.85546875" style="99" customWidth="1"/>
    <col min="4611" max="4611" width="5.42578125" style="99" customWidth="1"/>
    <col min="4612" max="4612" width="55" style="99" customWidth="1"/>
    <col min="4613" max="4613" width="64.5703125" style="99" customWidth="1"/>
    <col min="4614" max="4862" width="17.85546875" style="99"/>
    <col min="4863" max="4863" width="31.42578125" style="99" customWidth="1"/>
    <col min="4864" max="4864" width="2.7109375" style="99" customWidth="1"/>
    <col min="4865" max="4865" width="21.42578125" style="99" customWidth="1"/>
    <col min="4866" max="4866" width="17.85546875" style="99" customWidth="1"/>
    <col min="4867" max="4867" width="5.42578125" style="99" customWidth="1"/>
    <col min="4868" max="4868" width="55" style="99" customWidth="1"/>
    <col min="4869" max="4869" width="64.5703125" style="99" customWidth="1"/>
    <col min="4870" max="5118" width="17.85546875" style="99"/>
    <col min="5119" max="5119" width="31.42578125" style="99" customWidth="1"/>
    <col min="5120" max="5120" width="2.7109375" style="99" customWidth="1"/>
    <col min="5121" max="5121" width="21.42578125" style="99" customWidth="1"/>
    <col min="5122" max="5122" width="17.85546875" style="99" customWidth="1"/>
    <col min="5123" max="5123" width="5.42578125" style="99" customWidth="1"/>
    <col min="5124" max="5124" width="55" style="99" customWidth="1"/>
    <col min="5125" max="5125" width="64.5703125" style="99" customWidth="1"/>
    <col min="5126" max="5374" width="17.85546875" style="99"/>
    <col min="5375" max="5375" width="31.42578125" style="99" customWidth="1"/>
    <col min="5376" max="5376" width="2.7109375" style="99" customWidth="1"/>
    <col min="5377" max="5377" width="21.42578125" style="99" customWidth="1"/>
    <col min="5378" max="5378" width="17.85546875" style="99" customWidth="1"/>
    <col min="5379" max="5379" width="5.42578125" style="99" customWidth="1"/>
    <col min="5380" max="5380" width="55" style="99" customWidth="1"/>
    <col min="5381" max="5381" width="64.5703125" style="99" customWidth="1"/>
    <col min="5382" max="5630" width="17.85546875" style="99"/>
    <col min="5631" max="5631" width="31.42578125" style="99" customWidth="1"/>
    <col min="5632" max="5632" width="2.7109375" style="99" customWidth="1"/>
    <col min="5633" max="5633" width="21.42578125" style="99" customWidth="1"/>
    <col min="5634" max="5634" width="17.85546875" style="99" customWidth="1"/>
    <col min="5635" max="5635" width="5.42578125" style="99" customWidth="1"/>
    <col min="5636" max="5636" width="55" style="99" customWidth="1"/>
    <col min="5637" max="5637" width="64.5703125" style="99" customWidth="1"/>
    <col min="5638" max="5886" width="17.85546875" style="99"/>
    <col min="5887" max="5887" width="31.42578125" style="99" customWidth="1"/>
    <col min="5888" max="5888" width="2.7109375" style="99" customWidth="1"/>
    <col min="5889" max="5889" width="21.42578125" style="99" customWidth="1"/>
    <col min="5890" max="5890" width="17.85546875" style="99" customWidth="1"/>
    <col min="5891" max="5891" width="5.42578125" style="99" customWidth="1"/>
    <col min="5892" max="5892" width="55" style="99" customWidth="1"/>
    <col min="5893" max="5893" width="64.5703125" style="99" customWidth="1"/>
    <col min="5894" max="6142" width="17.85546875" style="99"/>
    <col min="6143" max="6143" width="31.42578125" style="99" customWidth="1"/>
    <col min="6144" max="6144" width="2.7109375" style="99" customWidth="1"/>
    <col min="6145" max="6145" width="21.42578125" style="99" customWidth="1"/>
    <col min="6146" max="6146" width="17.85546875" style="99" customWidth="1"/>
    <col min="6147" max="6147" width="5.42578125" style="99" customWidth="1"/>
    <col min="6148" max="6148" width="55" style="99" customWidth="1"/>
    <col min="6149" max="6149" width="64.5703125" style="99" customWidth="1"/>
    <col min="6150" max="6398" width="17.85546875" style="99"/>
    <col min="6399" max="6399" width="31.42578125" style="99" customWidth="1"/>
    <col min="6400" max="6400" width="2.7109375" style="99" customWidth="1"/>
    <col min="6401" max="6401" width="21.42578125" style="99" customWidth="1"/>
    <col min="6402" max="6402" width="17.85546875" style="99" customWidth="1"/>
    <col min="6403" max="6403" width="5.42578125" style="99" customWidth="1"/>
    <col min="6404" max="6404" width="55" style="99" customWidth="1"/>
    <col min="6405" max="6405" width="64.5703125" style="99" customWidth="1"/>
    <col min="6406" max="6654" width="17.85546875" style="99"/>
    <col min="6655" max="6655" width="31.42578125" style="99" customWidth="1"/>
    <col min="6656" max="6656" width="2.7109375" style="99" customWidth="1"/>
    <col min="6657" max="6657" width="21.42578125" style="99" customWidth="1"/>
    <col min="6658" max="6658" width="17.85546875" style="99" customWidth="1"/>
    <col min="6659" max="6659" width="5.42578125" style="99" customWidth="1"/>
    <col min="6660" max="6660" width="55" style="99" customWidth="1"/>
    <col min="6661" max="6661" width="64.5703125" style="99" customWidth="1"/>
    <col min="6662" max="6910" width="17.85546875" style="99"/>
    <col min="6911" max="6911" width="31.42578125" style="99" customWidth="1"/>
    <col min="6912" max="6912" width="2.7109375" style="99" customWidth="1"/>
    <col min="6913" max="6913" width="21.42578125" style="99" customWidth="1"/>
    <col min="6914" max="6914" width="17.85546875" style="99" customWidth="1"/>
    <col min="6915" max="6915" width="5.42578125" style="99" customWidth="1"/>
    <col min="6916" max="6916" width="55" style="99" customWidth="1"/>
    <col min="6917" max="6917" width="64.5703125" style="99" customWidth="1"/>
    <col min="6918" max="7166" width="17.85546875" style="99"/>
    <col min="7167" max="7167" width="31.42578125" style="99" customWidth="1"/>
    <col min="7168" max="7168" width="2.7109375" style="99" customWidth="1"/>
    <col min="7169" max="7169" width="21.42578125" style="99" customWidth="1"/>
    <col min="7170" max="7170" width="17.85546875" style="99" customWidth="1"/>
    <col min="7171" max="7171" width="5.42578125" style="99" customWidth="1"/>
    <col min="7172" max="7172" width="55" style="99" customWidth="1"/>
    <col min="7173" max="7173" width="64.5703125" style="99" customWidth="1"/>
    <col min="7174" max="7422" width="17.85546875" style="99"/>
    <col min="7423" max="7423" width="31.42578125" style="99" customWidth="1"/>
    <col min="7424" max="7424" width="2.7109375" style="99" customWidth="1"/>
    <col min="7425" max="7425" width="21.42578125" style="99" customWidth="1"/>
    <col min="7426" max="7426" width="17.85546875" style="99" customWidth="1"/>
    <col min="7427" max="7427" width="5.42578125" style="99" customWidth="1"/>
    <col min="7428" max="7428" width="55" style="99" customWidth="1"/>
    <col min="7429" max="7429" width="64.5703125" style="99" customWidth="1"/>
    <col min="7430" max="7678" width="17.85546875" style="99"/>
    <col min="7679" max="7679" width="31.42578125" style="99" customWidth="1"/>
    <col min="7680" max="7680" width="2.7109375" style="99" customWidth="1"/>
    <col min="7681" max="7681" width="21.42578125" style="99" customWidth="1"/>
    <col min="7682" max="7682" width="17.85546875" style="99" customWidth="1"/>
    <col min="7683" max="7683" width="5.42578125" style="99" customWidth="1"/>
    <col min="7684" max="7684" width="55" style="99" customWidth="1"/>
    <col min="7685" max="7685" width="64.5703125" style="99" customWidth="1"/>
    <col min="7686" max="7934" width="17.85546875" style="99"/>
    <col min="7935" max="7935" width="31.42578125" style="99" customWidth="1"/>
    <col min="7936" max="7936" width="2.7109375" style="99" customWidth="1"/>
    <col min="7937" max="7937" width="21.42578125" style="99" customWidth="1"/>
    <col min="7938" max="7938" width="17.85546875" style="99" customWidth="1"/>
    <col min="7939" max="7939" width="5.42578125" style="99" customWidth="1"/>
    <col min="7940" max="7940" width="55" style="99" customWidth="1"/>
    <col min="7941" max="7941" width="64.5703125" style="99" customWidth="1"/>
    <col min="7942" max="8190" width="17.85546875" style="99"/>
    <col min="8191" max="8191" width="31.42578125" style="99" customWidth="1"/>
    <col min="8192" max="8192" width="2.7109375" style="99" customWidth="1"/>
    <col min="8193" max="8193" width="21.42578125" style="99" customWidth="1"/>
    <col min="8194" max="8194" width="17.85546875" style="99" customWidth="1"/>
    <col min="8195" max="8195" width="5.42578125" style="99" customWidth="1"/>
    <col min="8196" max="8196" width="55" style="99" customWidth="1"/>
    <col min="8197" max="8197" width="64.5703125" style="99" customWidth="1"/>
    <col min="8198" max="8446" width="17.85546875" style="99"/>
    <col min="8447" max="8447" width="31.42578125" style="99" customWidth="1"/>
    <col min="8448" max="8448" width="2.7109375" style="99" customWidth="1"/>
    <col min="8449" max="8449" width="21.42578125" style="99" customWidth="1"/>
    <col min="8450" max="8450" width="17.85546875" style="99" customWidth="1"/>
    <col min="8451" max="8451" width="5.42578125" style="99" customWidth="1"/>
    <col min="8452" max="8452" width="55" style="99" customWidth="1"/>
    <col min="8453" max="8453" width="64.5703125" style="99" customWidth="1"/>
    <col min="8454" max="8702" width="17.85546875" style="99"/>
    <col min="8703" max="8703" width="31.42578125" style="99" customWidth="1"/>
    <col min="8704" max="8704" width="2.7109375" style="99" customWidth="1"/>
    <col min="8705" max="8705" width="21.42578125" style="99" customWidth="1"/>
    <col min="8706" max="8706" width="17.85546875" style="99" customWidth="1"/>
    <col min="8707" max="8707" width="5.42578125" style="99" customWidth="1"/>
    <col min="8708" max="8708" width="55" style="99" customWidth="1"/>
    <col min="8709" max="8709" width="64.5703125" style="99" customWidth="1"/>
    <col min="8710" max="8958" width="17.85546875" style="99"/>
    <col min="8959" max="8959" width="31.42578125" style="99" customWidth="1"/>
    <col min="8960" max="8960" width="2.7109375" style="99" customWidth="1"/>
    <col min="8961" max="8961" width="21.42578125" style="99" customWidth="1"/>
    <col min="8962" max="8962" width="17.85546875" style="99" customWidth="1"/>
    <col min="8963" max="8963" width="5.42578125" style="99" customWidth="1"/>
    <col min="8964" max="8964" width="55" style="99" customWidth="1"/>
    <col min="8965" max="8965" width="64.5703125" style="99" customWidth="1"/>
    <col min="8966" max="9214" width="17.85546875" style="99"/>
    <col min="9215" max="9215" width="31.42578125" style="99" customWidth="1"/>
    <col min="9216" max="9216" width="2.7109375" style="99" customWidth="1"/>
    <col min="9217" max="9217" width="21.42578125" style="99" customWidth="1"/>
    <col min="9218" max="9218" width="17.85546875" style="99" customWidth="1"/>
    <col min="9219" max="9219" width="5.42578125" style="99" customWidth="1"/>
    <col min="9220" max="9220" width="55" style="99" customWidth="1"/>
    <col min="9221" max="9221" width="64.5703125" style="99" customWidth="1"/>
    <col min="9222" max="9470" width="17.85546875" style="99"/>
    <col min="9471" max="9471" width="31.42578125" style="99" customWidth="1"/>
    <col min="9472" max="9472" width="2.7109375" style="99" customWidth="1"/>
    <col min="9473" max="9473" width="21.42578125" style="99" customWidth="1"/>
    <col min="9474" max="9474" width="17.85546875" style="99" customWidth="1"/>
    <col min="9475" max="9475" width="5.42578125" style="99" customWidth="1"/>
    <col min="9476" max="9476" width="55" style="99" customWidth="1"/>
    <col min="9477" max="9477" width="64.5703125" style="99" customWidth="1"/>
    <col min="9478" max="9726" width="17.85546875" style="99"/>
    <col min="9727" max="9727" width="31.42578125" style="99" customWidth="1"/>
    <col min="9728" max="9728" width="2.7109375" style="99" customWidth="1"/>
    <col min="9729" max="9729" width="21.42578125" style="99" customWidth="1"/>
    <col min="9730" max="9730" width="17.85546875" style="99" customWidth="1"/>
    <col min="9731" max="9731" width="5.42578125" style="99" customWidth="1"/>
    <col min="9732" max="9732" width="55" style="99" customWidth="1"/>
    <col min="9733" max="9733" width="64.5703125" style="99" customWidth="1"/>
    <col min="9734" max="9982" width="17.85546875" style="99"/>
    <col min="9983" max="9983" width="31.42578125" style="99" customWidth="1"/>
    <col min="9984" max="9984" width="2.7109375" style="99" customWidth="1"/>
    <col min="9985" max="9985" width="21.42578125" style="99" customWidth="1"/>
    <col min="9986" max="9986" width="17.85546875" style="99" customWidth="1"/>
    <col min="9987" max="9987" width="5.42578125" style="99" customWidth="1"/>
    <col min="9988" max="9988" width="55" style="99" customWidth="1"/>
    <col min="9989" max="9989" width="64.5703125" style="99" customWidth="1"/>
    <col min="9990" max="10238" width="17.85546875" style="99"/>
    <col min="10239" max="10239" width="31.42578125" style="99" customWidth="1"/>
    <col min="10240" max="10240" width="2.7109375" style="99" customWidth="1"/>
    <col min="10241" max="10241" width="21.42578125" style="99" customWidth="1"/>
    <col min="10242" max="10242" width="17.85546875" style="99" customWidth="1"/>
    <col min="10243" max="10243" width="5.42578125" style="99" customWidth="1"/>
    <col min="10244" max="10244" width="55" style="99" customWidth="1"/>
    <col min="10245" max="10245" width="64.5703125" style="99" customWidth="1"/>
    <col min="10246" max="10494" width="17.85546875" style="99"/>
    <col min="10495" max="10495" width="31.42578125" style="99" customWidth="1"/>
    <col min="10496" max="10496" width="2.7109375" style="99" customWidth="1"/>
    <col min="10497" max="10497" width="21.42578125" style="99" customWidth="1"/>
    <col min="10498" max="10498" width="17.85546875" style="99" customWidth="1"/>
    <col min="10499" max="10499" width="5.42578125" style="99" customWidth="1"/>
    <col min="10500" max="10500" width="55" style="99" customWidth="1"/>
    <col min="10501" max="10501" width="64.5703125" style="99" customWidth="1"/>
    <col min="10502" max="10750" width="17.85546875" style="99"/>
    <col min="10751" max="10751" width="31.42578125" style="99" customWidth="1"/>
    <col min="10752" max="10752" width="2.7109375" style="99" customWidth="1"/>
    <col min="10753" max="10753" width="21.42578125" style="99" customWidth="1"/>
    <col min="10754" max="10754" width="17.85546875" style="99" customWidth="1"/>
    <col min="10755" max="10755" width="5.42578125" style="99" customWidth="1"/>
    <col min="10756" max="10756" width="55" style="99" customWidth="1"/>
    <col min="10757" max="10757" width="64.5703125" style="99" customWidth="1"/>
    <col min="10758" max="11006" width="17.85546875" style="99"/>
    <col min="11007" max="11007" width="31.42578125" style="99" customWidth="1"/>
    <col min="11008" max="11008" width="2.7109375" style="99" customWidth="1"/>
    <col min="11009" max="11009" width="21.42578125" style="99" customWidth="1"/>
    <col min="11010" max="11010" width="17.85546875" style="99" customWidth="1"/>
    <col min="11011" max="11011" width="5.42578125" style="99" customWidth="1"/>
    <col min="11012" max="11012" width="55" style="99" customWidth="1"/>
    <col min="11013" max="11013" width="64.5703125" style="99" customWidth="1"/>
    <col min="11014" max="11262" width="17.85546875" style="99"/>
    <col min="11263" max="11263" width="31.42578125" style="99" customWidth="1"/>
    <col min="11264" max="11264" width="2.7109375" style="99" customWidth="1"/>
    <col min="11265" max="11265" width="21.42578125" style="99" customWidth="1"/>
    <col min="11266" max="11266" width="17.85546875" style="99" customWidth="1"/>
    <col min="11267" max="11267" width="5.42578125" style="99" customWidth="1"/>
    <col min="11268" max="11268" width="55" style="99" customWidth="1"/>
    <col min="11269" max="11269" width="64.5703125" style="99" customWidth="1"/>
    <col min="11270" max="11518" width="17.85546875" style="99"/>
    <col min="11519" max="11519" width="31.42578125" style="99" customWidth="1"/>
    <col min="11520" max="11520" width="2.7109375" style="99" customWidth="1"/>
    <col min="11521" max="11521" width="21.42578125" style="99" customWidth="1"/>
    <col min="11522" max="11522" width="17.85546875" style="99" customWidth="1"/>
    <col min="11523" max="11523" width="5.42578125" style="99" customWidth="1"/>
    <col min="11524" max="11524" width="55" style="99" customWidth="1"/>
    <col min="11525" max="11525" width="64.5703125" style="99" customWidth="1"/>
    <col min="11526" max="11774" width="17.85546875" style="99"/>
    <col min="11775" max="11775" width="31.42578125" style="99" customWidth="1"/>
    <col min="11776" max="11776" width="2.7109375" style="99" customWidth="1"/>
    <col min="11777" max="11777" width="21.42578125" style="99" customWidth="1"/>
    <col min="11778" max="11778" width="17.85546875" style="99" customWidth="1"/>
    <col min="11779" max="11779" width="5.42578125" style="99" customWidth="1"/>
    <col min="11780" max="11780" width="55" style="99" customWidth="1"/>
    <col min="11781" max="11781" width="64.5703125" style="99" customWidth="1"/>
    <col min="11782" max="12030" width="17.85546875" style="99"/>
    <col min="12031" max="12031" width="31.42578125" style="99" customWidth="1"/>
    <col min="12032" max="12032" width="2.7109375" style="99" customWidth="1"/>
    <col min="12033" max="12033" width="21.42578125" style="99" customWidth="1"/>
    <col min="12034" max="12034" width="17.85546875" style="99" customWidth="1"/>
    <col min="12035" max="12035" width="5.42578125" style="99" customWidth="1"/>
    <col min="12036" max="12036" width="55" style="99" customWidth="1"/>
    <col min="12037" max="12037" width="64.5703125" style="99" customWidth="1"/>
    <col min="12038" max="12286" width="17.85546875" style="99"/>
    <col min="12287" max="12287" width="31.42578125" style="99" customWidth="1"/>
    <col min="12288" max="12288" width="2.7109375" style="99" customWidth="1"/>
    <col min="12289" max="12289" width="21.42578125" style="99" customWidth="1"/>
    <col min="12290" max="12290" width="17.85546875" style="99" customWidth="1"/>
    <col min="12291" max="12291" width="5.42578125" style="99" customWidth="1"/>
    <col min="12292" max="12292" width="55" style="99" customWidth="1"/>
    <col min="12293" max="12293" width="64.5703125" style="99" customWidth="1"/>
    <col min="12294" max="12542" width="17.85546875" style="99"/>
    <col min="12543" max="12543" width="31.42578125" style="99" customWidth="1"/>
    <col min="12544" max="12544" width="2.7109375" style="99" customWidth="1"/>
    <col min="12545" max="12545" width="21.42578125" style="99" customWidth="1"/>
    <col min="12546" max="12546" width="17.85546875" style="99" customWidth="1"/>
    <col min="12547" max="12547" width="5.42578125" style="99" customWidth="1"/>
    <col min="12548" max="12548" width="55" style="99" customWidth="1"/>
    <col min="12549" max="12549" width="64.5703125" style="99" customWidth="1"/>
    <col min="12550" max="12798" width="17.85546875" style="99"/>
    <col min="12799" max="12799" width="31.42578125" style="99" customWidth="1"/>
    <col min="12800" max="12800" width="2.7109375" style="99" customWidth="1"/>
    <col min="12801" max="12801" width="21.42578125" style="99" customWidth="1"/>
    <col min="12802" max="12802" width="17.85546875" style="99" customWidth="1"/>
    <col min="12803" max="12803" width="5.42578125" style="99" customWidth="1"/>
    <col min="12804" max="12804" width="55" style="99" customWidth="1"/>
    <col min="12805" max="12805" width="64.5703125" style="99" customWidth="1"/>
    <col min="12806" max="13054" width="17.85546875" style="99"/>
    <col min="13055" max="13055" width="31.42578125" style="99" customWidth="1"/>
    <col min="13056" max="13056" width="2.7109375" style="99" customWidth="1"/>
    <col min="13057" max="13057" width="21.42578125" style="99" customWidth="1"/>
    <col min="13058" max="13058" width="17.85546875" style="99" customWidth="1"/>
    <col min="13059" max="13059" width="5.42578125" style="99" customWidth="1"/>
    <col min="13060" max="13060" width="55" style="99" customWidth="1"/>
    <col min="13061" max="13061" width="64.5703125" style="99" customWidth="1"/>
    <col min="13062" max="13310" width="17.85546875" style="99"/>
    <col min="13311" max="13311" width="31.42578125" style="99" customWidth="1"/>
    <col min="13312" max="13312" width="2.7109375" style="99" customWidth="1"/>
    <col min="13313" max="13313" width="21.42578125" style="99" customWidth="1"/>
    <col min="13314" max="13314" width="17.85546875" style="99" customWidth="1"/>
    <col min="13315" max="13315" width="5.42578125" style="99" customWidth="1"/>
    <col min="13316" max="13316" width="55" style="99" customWidth="1"/>
    <col min="13317" max="13317" width="64.5703125" style="99" customWidth="1"/>
    <col min="13318" max="13566" width="17.85546875" style="99"/>
    <col min="13567" max="13567" width="31.42578125" style="99" customWidth="1"/>
    <col min="13568" max="13568" width="2.7109375" style="99" customWidth="1"/>
    <col min="13569" max="13569" width="21.42578125" style="99" customWidth="1"/>
    <col min="13570" max="13570" width="17.85546875" style="99" customWidth="1"/>
    <col min="13571" max="13571" width="5.42578125" style="99" customWidth="1"/>
    <col min="13572" max="13572" width="55" style="99" customWidth="1"/>
    <col min="13573" max="13573" width="64.5703125" style="99" customWidth="1"/>
    <col min="13574" max="13822" width="17.85546875" style="99"/>
    <col min="13823" max="13823" width="31.42578125" style="99" customWidth="1"/>
    <col min="13824" max="13824" width="2.7109375" style="99" customWidth="1"/>
    <col min="13825" max="13825" width="21.42578125" style="99" customWidth="1"/>
    <col min="13826" max="13826" width="17.85546875" style="99" customWidth="1"/>
    <col min="13827" max="13827" width="5.42578125" style="99" customWidth="1"/>
    <col min="13828" max="13828" width="55" style="99" customWidth="1"/>
    <col min="13829" max="13829" width="64.5703125" style="99" customWidth="1"/>
    <col min="13830" max="14078" width="17.85546875" style="99"/>
    <col min="14079" max="14079" width="31.42578125" style="99" customWidth="1"/>
    <col min="14080" max="14080" width="2.7109375" style="99" customWidth="1"/>
    <col min="14081" max="14081" width="21.42578125" style="99" customWidth="1"/>
    <col min="14082" max="14082" width="17.85546875" style="99" customWidth="1"/>
    <col min="14083" max="14083" width="5.42578125" style="99" customWidth="1"/>
    <col min="14084" max="14084" width="55" style="99" customWidth="1"/>
    <col min="14085" max="14085" width="64.5703125" style="99" customWidth="1"/>
    <col min="14086" max="14334" width="17.85546875" style="99"/>
    <col min="14335" max="14335" width="31.42578125" style="99" customWidth="1"/>
    <col min="14336" max="14336" width="2.7109375" style="99" customWidth="1"/>
    <col min="14337" max="14337" width="21.42578125" style="99" customWidth="1"/>
    <col min="14338" max="14338" width="17.85546875" style="99" customWidth="1"/>
    <col min="14339" max="14339" width="5.42578125" style="99" customWidth="1"/>
    <col min="14340" max="14340" width="55" style="99" customWidth="1"/>
    <col min="14341" max="14341" width="64.5703125" style="99" customWidth="1"/>
    <col min="14342" max="14590" width="17.85546875" style="99"/>
    <col min="14591" max="14591" width="31.42578125" style="99" customWidth="1"/>
    <col min="14592" max="14592" width="2.7109375" style="99" customWidth="1"/>
    <col min="14593" max="14593" width="21.42578125" style="99" customWidth="1"/>
    <col min="14594" max="14594" width="17.85546875" style="99" customWidth="1"/>
    <col min="14595" max="14595" width="5.42578125" style="99" customWidth="1"/>
    <col min="14596" max="14596" width="55" style="99" customWidth="1"/>
    <col min="14597" max="14597" width="64.5703125" style="99" customWidth="1"/>
    <col min="14598" max="14846" width="17.85546875" style="99"/>
    <col min="14847" max="14847" width="31.42578125" style="99" customWidth="1"/>
    <col min="14848" max="14848" width="2.7109375" style="99" customWidth="1"/>
    <col min="14849" max="14849" width="21.42578125" style="99" customWidth="1"/>
    <col min="14850" max="14850" width="17.85546875" style="99" customWidth="1"/>
    <col min="14851" max="14851" width="5.42578125" style="99" customWidth="1"/>
    <col min="14852" max="14852" width="55" style="99" customWidth="1"/>
    <col min="14853" max="14853" width="64.5703125" style="99" customWidth="1"/>
    <col min="14854" max="15102" width="17.85546875" style="99"/>
    <col min="15103" max="15103" width="31.42578125" style="99" customWidth="1"/>
    <col min="15104" max="15104" width="2.7109375" style="99" customWidth="1"/>
    <col min="15105" max="15105" width="21.42578125" style="99" customWidth="1"/>
    <col min="15106" max="15106" width="17.85546875" style="99" customWidth="1"/>
    <col min="15107" max="15107" width="5.42578125" style="99" customWidth="1"/>
    <col min="15108" max="15108" width="55" style="99" customWidth="1"/>
    <col min="15109" max="15109" width="64.5703125" style="99" customWidth="1"/>
    <col min="15110" max="15358" width="17.85546875" style="99"/>
    <col min="15359" max="15359" width="31.42578125" style="99" customWidth="1"/>
    <col min="15360" max="15360" width="2.7109375" style="99" customWidth="1"/>
    <col min="15361" max="15361" width="21.42578125" style="99" customWidth="1"/>
    <col min="15362" max="15362" width="17.85546875" style="99" customWidth="1"/>
    <col min="15363" max="15363" width="5.42578125" style="99" customWidth="1"/>
    <col min="15364" max="15364" width="55" style="99" customWidth="1"/>
    <col min="15365" max="15365" width="64.5703125" style="99" customWidth="1"/>
    <col min="15366" max="15614" width="17.85546875" style="99"/>
    <col min="15615" max="15615" width="31.42578125" style="99" customWidth="1"/>
    <col min="15616" max="15616" width="2.7109375" style="99" customWidth="1"/>
    <col min="15617" max="15617" width="21.42578125" style="99" customWidth="1"/>
    <col min="15618" max="15618" width="17.85546875" style="99" customWidth="1"/>
    <col min="15619" max="15619" width="5.42578125" style="99" customWidth="1"/>
    <col min="15620" max="15620" width="55" style="99" customWidth="1"/>
    <col min="15621" max="15621" width="64.5703125" style="99" customWidth="1"/>
    <col min="15622" max="15870" width="17.85546875" style="99"/>
    <col min="15871" max="15871" width="31.42578125" style="99" customWidth="1"/>
    <col min="15872" max="15872" width="2.7109375" style="99" customWidth="1"/>
    <col min="15873" max="15873" width="21.42578125" style="99" customWidth="1"/>
    <col min="15874" max="15874" width="17.85546875" style="99" customWidth="1"/>
    <col min="15875" max="15875" width="5.42578125" style="99" customWidth="1"/>
    <col min="15876" max="15876" width="55" style="99" customWidth="1"/>
    <col min="15877" max="15877" width="64.5703125" style="99" customWidth="1"/>
    <col min="15878" max="16126" width="17.85546875" style="99"/>
    <col min="16127" max="16127" width="31.42578125" style="99" customWidth="1"/>
    <col min="16128" max="16128" width="2.7109375" style="99" customWidth="1"/>
    <col min="16129" max="16129" width="21.42578125" style="99" customWidth="1"/>
    <col min="16130" max="16130" width="17.85546875" style="99" customWidth="1"/>
    <col min="16131" max="16131" width="5.42578125" style="99" customWidth="1"/>
    <col min="16132" max="16132" width="55" style="99" customWidth="1"/>
    <col min="16133" max="16133" width="64.5703125" style="99" customWidth="1"/>
    <col min="16134" max="16384" width="17.85546875" style="99"/>
  </cols>
  <sheetData>
    <row r="1" spans="1:6" ht="15.75" x14ac:dyDescent="0.25">
      <c r="A1" s="186" t="s">
        <v>1058</v>
      </c>
    </row>
    <row r="2" spans="1:6" x14ac:dyDescent="0.2">
      <c r="A2" s="100"/>
    </row>
    <row r="4" spans="1:6" s="102" customFormat="1" ht="14.25" customHeight="1" x14ac:dyDescent="0.2">
      <c r="A4" s="1025" t="s">
        <v>24</v>
      </c>
      <c r="B4" s="1025" t="s">
        <v>121</v>
      </c>
      <c r="C4" s="1025" t="s">
        <v>122</v>
      </c>
      <c r="D4" s="1025" t="s">
        <v>123</v>
      </c>
      <c r="E4" s="1025" t="s">
        <v>124</v>
      </c>
      <c r="F4" s="101"/>
    </row>
    <row r="5" spans="1:6" s="102" customFormat="1" ht="14.25" customHeight="1" x14ac:dyDescent="0.2">
      <c r="A5" s="1025"/>
      <c r="B5" s="1025"/>
      <c r="C5" s="1025"/>
      <c r="D5" s="1025"/>
      <c r="E5" s="1025"/>
      <c r="F5" s="101"/>
    </row>
    <row r="6" spans="1:6" x14ac:dyDescent="0.2">
      <c r="A6" s="246" t="s">
        <v>439</v>
      </c>
      <c r="B6" s="246" t="s">
        <v>125</v>
      </c>
      <c r="C6" s="246" t="s">
        <v>127</v>
      </c>
      <c r="D6" s="622">
        <v>9000</v>
      </c>
      <c r="E6" s="278" t="s">
        <v>128</v>
      </c>
      <c r="F6" s="103"/>
    </row>
    <row r="7" spans="1:6" x14ac:dyDescent="0.2">
      <c r="A7" s="246" t="s">
        <v>129</v>
      </c>
      <c r="B7" s="246" t="s">
        <v>125</v>
      </c>
      <c r="C7" s="246" t="s">
        <v>130</v>
      </c>
      <c r="D7" s="622">
        <v>2400</v>
      </c>
      <c r="E7" s="278" t="s">
        <v>131</v>
      </c>
      <c r="F7" s="103"/>
    </row>
    <row r="8" spans="1:6" ht="13.5" customHeight="1" x14ac:dyDescent="0.2">
      <c r="A8" s="246" t="s">
        <v>129</v>
      </c>
      <c r="B8" s="246" t="s">
        <v>125</v>
      </c>
      <c r="C8" s="246" t="s">
        <v>2868</v>
      </c>
      <c r="D8" s="622">
        <v>500</v>
      </c>
      <c r="E8" s="279" t="s">
        <v>133</v>
      </c>
      <c r="F8" s="103"/>
    </row>
    <row r="9" spans="1:6" ht="13.5" customHeight="1" x14ac:dyDescent="0.2">
      <c r="A9" s="297" t="s">
        <v>129</v>
      </c>
      <c r="B9" s="246" t="s">
        <v>134</v>
      </c>
      <c r="C9" s="246" t="s">
        <v>132</v>
      </c>
      <c r="D9" s="622">
        <v>770</v>
      </c>
      <c r="E9" s="279" t="s">
        <v>134</v>
      </c>
      <c r="F9" s="103"/>
    </row>
    <row r="10" spans="1:6" ht="13.5" customHeight="1" x14ac:dyDescent="0.2">
      <c r="A10" s="297" t="s">
        <v>135</v>
      </c>
      <c r="B10" s="246" t="s">
        <v>125</v>
      </c>
      <c r="C10" s="246" t="s">
        <v>136</v>
      </c>
      <c r="D10" s="627">
        <v>51000</v>
      </c>
      <c r="E10" s="280" t="s">
        <v>133</v>
      </c>
      <c r="F10" s="104"/>
    </row>
    <row r="11" spans="1:6" ht="13.5" customHeight="1" x14ac:dyDescent="0.2">
      <c r="A11" s="297" t="s">
        <v>135</v>
      </c>
      <c r="B11" s="246" t="s">
        <v>125</v>
      </c>
      <c r="C11" s="246" t="s">
        <v>137</v>
      </c>
      <c r="D11" s="627">
        <v>29000</v>
      </c>
      <c r="E11" s="281" t="s">
        <v>440</v>
      </c>
      <c r="F11" s="103"/>
    </row>
    <row r="12" spans="1:6" ht="13.5" customHeight="1" x14ac:dyDescent="0.2">
      <c r="A12" s="297" t="s">
        <v>129</v>
      </c>
      <c r="B12" s="246" t="s">
        <v>138</v>
      </c>
      <c r="C12" s="246" t="s">
        <v>139</v>
      </c>
      <c r="D12" s="627" t="s">
        <v>140</v>
      </c>
      <c r="E12" s="93" t="s">
        <v>141</v>
      </c>
      <c r="F12" s="103"/>
    </row>
  </sheetData>
  <mergeCells count="5">
    <mergeCell ref="A4:A5"/>
    <mergeCell ref="B4:B5"/>
    <mergeCell ref="C4:C5"/>
    <mergeCell ref="D4:D5"/>
    <mergeCell ref="E4:E5"/>
  </mergeCells>
  <pageMargins left="7.0000000000000007E-2" right="0.11" top="0.99" bottom="0.21" header="0.28999999999999998" footer="0.56999999999999995"/>
  <pageSetup paperSize="9" scale="74"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Hoja12">
    <tabColor rgb="FF00B050"/>
  </sheetPr>
  <dimension ref="A1:E6"/>
  <sheetViews>
    <sheetView zoomScaleNormal="100" workbookViewId="0">
      <selection activeCell="C10" sqref="C10"/>
    </sheetView>
  </sheetViews>
  <sheetFormatPr baseColWidth="10" defaultRowHeight="12.75" x14ac:dyDescent="0.2"/>
  <cols>
    <col min="1" max="2" width="11.42578125" style="105"/>
    <col min="3" max="3" width="42.140625" style="105" customWidth="1"/>
    <col min="4" max="4" width="22.5703125" style="105" customWidth="1"/>
    <col min="5" max="5" width="14.42578125" style="105" customWidth="1"/>
    <col min="6" max="258" width="11.42578125" style="105"/>
    <col min="259" max="259" width="22.7109375" style="105" customWidth="1"/>
    <col min="260" max="260" width="22.5703125" style="105" customWidth="1"/>
    <col min="261" max="514" width="11.42578125" style="105"/>
    <col min="515" max="515" width="22.7109375" style="105" customWidth="1"/>
    <col min="516" max="516" width="22.5703125" style="105" customWidth="1"/>
    <col min="517" max="770" width="11.42578125" style="105"/>
    <col min="771" max="771" width="22.7109375" style="105" customWidth="1"/>
    <col min="772" max="772" width="22.5703125" style="105" customWidth="1"/>
    <col min="773" max="1026" width="11.42578125" style="105"/>
    <col min="1027" max="1027" width="22.7109375" style="105" customWidth="1"/>
    <col min="1028" max="1028" width="22.5703125" style="105" customWidth="1"/>
    <col min="1029" max="1282" width="11.42578125" style="105"/>
    <col min="1283" max="1283" width="22.7109375" style="105" customWidth="1"/>
    <col min="1284" max="1284" width="22.5703125" style="105" customWidth="1"/>
    <col min="1285" max="1538" width="11.42578125" style="105"/>
    <col min="1539" max="1539" width="22.7109375" style="105" customWidth="1"/>
    <col min="1540" max="1540" width="22.5703125" style="105" customWidth="1"/>
    <col min="1541" max="1794" width="11.42578125" style="105"/>
    <col min="1795" max="1795" width="22.7109375" style="105" customWidth="1"/>
    <col min="1796" max="1796" width="22.5703125" style="105" customWidth="1"/>
    <col min="1797" max="2050" width="11.42578125" style="105"/>
    <col min="2051" max="2051" width="22.7109375" style="105" customWidth="1"/>
    <col min="2052" max="2052" width="22.5703125" style="105" customWidth="1"/>
    <col min="2053" max="2306" width="11.42578125" style="105"/>
    <col min="2307" max="2307" width="22.7109375" style="105" customWidth="1"/>
    <col min="2308" max="2308" width="22.5703125" style="105" customWidth="1"/>
    <col min="2309" max="2562" width="11.42578125" style="105"/>
    <col min="2563" max="2563" width="22.7109375" style="105" customWidth="1"/>
    <col min="2564" max="2564" width="22.5703125" style="105" customWidth="1"/>
    <col min="2565" max="2818" width="11.42578125" style="105"/>
    <col min="2819" max="2819" width="22.7109375" style="105" customWidth="1"/>
    <col min="2820" max="2820" width="22.5703125" style="105" customWidth="1"/>
    <col min="2821" max="3074" width="11.42578125" style="105"/>
    <col min="3075" max="3075" width="22.7109375" style="105" customWidth="1"/>
    <col min="3076" max="3076" width="22.5703125" style="105" customWidth="1"/>
    <col min="3077" max="3330" width="11.42578125" style="105"/>
    <col min="3331" max="3331" width="22.7109375" style="105" customWidth="1"/>
    <col min="3332" max="3332" width="22.5703125" style="105" customWidth="1"/>
    <col min="3333" max="3586" width="11.42578125" style="105"/>
    <col min="3587" max="3587" width="22.7109375" style="105" customWidth="1"/>
    <col min="3588" max="3588" width="22.5703125" style="105" customWidth="1"/>
    <col min="3589" max="3842" width="11.42578125" style="105"/>
    <col min="3843" max="3843" width="22.7109375" style="105" customWidth="1"/>
    <col min="3844" max="3844" width="22.5703125" style="105" customWidth="1"/>
    <col min="3845" max="4098" width="11.42578125" style="105"/>
    <col min="4099" max="4099" width="22.7109375" style="105" customWidth="1"/>
    <col min="4100" max="4100" width="22.5703125" style="105" customWidth="1"/>
    <col min="4101" max="4354" width="11.42578125" style="105"/>
    <col min="4355" max="4355" width="22.7109375" style="105" customWidth="1"/>
    <col min="4356" max="4356" width="22.5703125" style="105" customWidth="1"/>
    <col min="4357" max="4610" width="11.42578125" style="105"/>
    <col min="4611" max="4611" width="22.7109375" style="105" customWidth="1"/>
    <col min="4612" max="4612" width="22.5703125" style="105" customWidth="1"/>
    <col min="4613" max="4866" width="11.42578125" style="105"/>
    <col min="4867" max="4867" width="22.7109375" style="105" customWidth="1"/>
    <col min="4868" max="4868" width="22.5703125" style="105" customWidth="1"/>
    <col min="4869" max="5122" width="11.42578125" style="105"/>
    <col min="5123" max="5123" width="22.7109375" style="105" customWidth="1"/>
    <col min="5124" max="5124" width="22.5703125" style="105" customWidth="1"/>
    <col min="5125" max="5378" width="11.42578125" style="105"/>
    <col min="5379" max="5379" width="22.7109375" style="105" customWidth="1"/>
    <col min="5380" max="5380" width="22.5703125" style="105" customWidth="1"/>
    <col min="5381" max="5634" width="11.42578125" style="105"/>
    <col min="5635" max="5635" width="22.7109375" style="105" customWidth="1"/>
    <col min="5636" max="5636" width="22.5703125" style="105" customWidth="1"/>
    <col min="5637" max="5890" width="11.42578125" style="105"/>
    <col min="5891" max="5891" width="22.7109375" style="105" customWidth="1"/>
    <col min="5892" max="5892" width="22.5703125" style="105" customWidth="1"/>
    <col min="5893" max="6146" width="11.42578125" style="105"/>
    <col min="6147" max="6147" width="22.7109375" style="105" customWidth="1"/>
    <col min="6148" max="6148" width="22.5703125" style="105" customWidth="1"/>
    <col min="6149" max="6402" width="11.42578125" style="105"/>
    <col min="6403" max="6403" width="22.7109375" style="105" customWidth="1"/>
    <col min="6404" max="6404" width="22.5703125" style="105" customWidth="1"/>
    <col min="6405" max="6658" width="11.42578125" style="105"/>
    <col min="6659" max="6659" width="22.7109375" style="105" customWidth="1"/>
    <col min="6660" max="6660" width="22.5703125" style="105" customWidth="1"/>
    <col min="6661" max="6914" width="11.42578125" style="105"/>
    <col min="6915" max="6915" width="22.7109375" style="105" customWidth="1"/>
    <col min="6916" max="6916" width="22.5703125" style="105" customWidth="1"/>
    <col min="6917" max="7170" width="11.42578125" style="105"/>
    <col min="7171" max="7171" width="22.7109375" style="105" customWidth="1"/>
    <col min="7172" max="7172" width="22.5703125" style="105" customWidth="1"/>
    <col min="7173" max="7426" width="11.42578125" style="105"/>
    <col min="7427" max="7427" width="22.7109375" style="105" customWidth="1"/>
    <col min="7428" max="7428" width="22.5703125" style="105" customWidth="1"/>
    <col min="7429" max="7682" width="11.42578125" style="105"/>
    <col min="7683" max="7683" width="22.7109375" style="105" customWidth="1"/>
    <col min="7684" max="7684" width="22.5703125" style="105" customWidth="1"/>
    <col min="7685" max="7938" width="11.42578125" style="105"/>
    <col min="7939" max="7939" width="22.7109375" style="105" customWidth="1"/>
    <col min="7940" max="7940" width="22.5703125" style="105" customWidth="1"/>
    <col min="7941" max="8194" width="11.42578125" style="105"/>
    <col min="8195" max="8195" width="22.7109375" style="105" customWidth="1"/>
    <col min="8196" max="8196" width="22.5703125" style="105" customWidth="1"/>
    <col min="8197" max="8450" width="11.42578125" style="105"/>
    <col min="8451" max="8451" width="22.7109375" style="105" customWidth="1"/>
    <col min="8452" max="8452" width="22.5703125" style="105" customWidth="1"/>
    <col min="8453" max="8706" width="11.42578125" style="105"/>
    <col min="8707" max="8707" width="22.7109375" style="105" customWidth="1"/>
    <col min="8708" max="8708" width="22.5703125" style="105" customWidth="1"/>
    <col min="8709" max="8962" width="11.42578125" style="105"/>
    <col min="8963" max="8963" width="22.7109375" style="105" customWidth="1"/>
    <col min="8964" max="8964" width="22.5703125" style="105" customWidth="1"/>
    <col min="8965" max="9218" width="11.42578125" style="105"/>
    <col min="9219" max="9219" width="22.7109375" style="105" customWidth="1"/>
    <col min="9220" max="9220" width="22.5703125" style="105" customWidth="1"/>
    <col min="9221" max="9474" width="11.42578125" style="105"/>
    <col min="9475" max="9475" width="22.7109375" style="105" customWidth="1"/>
    <col min="9476" max="9476" width="22.5703125" style="105" customWidth="1"/>
    <col min="9477" max="9730" width="11.42578125" style="105"/>
    <col min="9731" max="9731" width="22.7109375" style="105" customWidth="1"/>
    <col min="9732" max="9732" width="22.5703125" style="105" customWidth="1"/>
    <col min="9733" max="9986" width="11.42578125" style="105"/>
    <col min="9987" max="9987" width="22.7109375" style="105" customWidth="1"/>
    <col min="9988" max="9988" width="22.5703125" style="105" customWidth="1"/>
    <col min="9989" max="10242" width="11.42578125" style="105"/>
    <col min="10243" max="10243" width="22.7109375" style="105" customWidth="1"/>
    <col min="10244" max="10244" width="22.5703125" style="105" customWidth="1"/>
    <col min="10245" max="10498" width="11.42578125" style="105"/>
    <col min="10499" max="10499" width="22.7109375" style="105" customWidth="1"/>
    <col min="10500" max="10500" width="22.5703125" style="105" customWidth="1"/>
    <col min="10501" max="10754" width="11.42578125" style="105"/>
    <col min="10755" max="10755" width="22.7109375" style="105" customWidth="1"/>
    <col min="10756" max="10756" width="22.5703125" style="105" customWidth="1"/>
    <col min="10757" max="11010" width="11.42578125" style="105"/>
    <col min="11011" max="11011" width="22.7109375" style="105" customWidth="1"/>
    <col min="11012" max="11012" width="22.5703125" style="105" customWidth="1"/>
    <col min="11013" max="11266" width="11.42578125" style="105"/>
    <col min="11267" max="11267" width="22.7109375" style="105" customWidth="1"/>
    <col min="11268" max="11268" width="22.5703125" style="105" customWidth="1"/>
    <col min="11269" max="11522" width="11.42578125" style="105"/>
    <col min="11523" max="11523" width="22.7109375" style="105" customWidth="1"/>
    <col min="11524" max="11524" width="22.5703125" style="105" customWidth="1"/>
    <col min="11525" max="11778" width="11.42578125" style="105"/>
    <col min="11779" max="11779" width="22.7109375" style="105" customWidth="1"/>
    <col min="11780" max="11780" width="22.5703125" style="105" customWidth="1"/>
    <col min="11781" max="12034" width="11.42578125" style="105"/>
    <col min="12035" max="12035" width="22.7109375" style="105" customWidth="1"/>
    <col min="12036" max="12036" width="22.5703125" style="105" customWidth="1"/>
    <col min="12037" max="12290" width="11.42578125" style="105"/>
    <col min="12291" max="12291" width="22.7109375" style="105" customWidth="1"/>
    <col min="12292" max="12292" width="22.5703125" style="105" customWidth="1"/>
    <col min="12293" max="12546" width="11.42578125" style="105"/>
    <col min="12547" max="12547" width="22.7109375" style="105" customWidth="1"/>
    <col min="12548" max="12548" width="22.5703125" style="105" customWidth="1"/>
    <col min="12549" max="12802" width="11.42578125" style="105"/>
    <col min="12803" max="12803" width="22.7109375" style="105" customWidth="1"/>
    <col min="12804" max="12804" width="22.5703125" style="105" customWidth="1"/>
    <col min="12805" max="13058" width="11.42578125" style="105"/>
    <col min="13059" max="13059" width="22.7109375" style="105" customWidth="1"/>
    <col min="13060" max="13060" width="22.5703125" style="105" customWidth="1"/>
    <col min="13061" max="13314" width="11.42578125" style="105"/>
    <col min="13315" max="13315" width="22.7109375" style="105" customWidth="1"/>
    <col min="13316" max="13316" width="22.5703125" style="105" customWidth="1"/>
    <col min="13317" max="13570" width="11.42578125" style="105"/>
    <col min="13571" max="13571" width="22.7109375" style="105" customWidth="1"/>
    <col min="13572" max="13572" width="22.5703125" style="105" customWidth="1"/>
    <col min="13573" max="13826" width="11.42578125" style="105"/>
    <col min="13827" max="13827" width="22.7109375" style="105" customWidth="1"/>
    <col min="13828" max="13828" width="22.5703125" style="105" customWidth="1"/>
    <col min="13829" max="14082" width="11.42578125" style="105"/>
    <col min="14083" max="14083" width="22.7109375" style="105" customWidth="1"/>
    <col min="14084" max="14084" width="22.5703125" style="105" customWidth="1"/>
    <col min="14085" max="14338" width="11.42578125" style="105"/>
    <col min="14339" max="14339" width="22.7109375" style="105" customWidth="1"/>
    <col min="14340" max="14340" width="22.5703125" style="105" customWidth="1"/>
    <col min="14341" max="14594" width="11.42578125" style="105"/>
    <col min="14595" max="14595" width="22.7109375" style="105" customWidth="1"/>
    <col min="14596" max="14596" width="22.5703125" style="105" customWidth="1"/>
    <col min="14597" max="14850" width="11.42578125" style="105"/>
    <col min="14851" max="14851" width="22.7109375" style="105" customWidth="1"/>
    <col min="14852" max="14852" width="22.5703125" style="105" customWidth="1"/>
    <col min="14853" max="15106" width="11.42578125" style="105"/>
    <col min="15107" max="15107" width="22.7109375" style="105" customWidth="1"/>
    <col min="15108" max="15108" width="22.5703125" style="105" customWidth="1"/>
    <col min="15109" max="15362" width="11.42578125" style="105"/>
    <col min="15363" max="15363" width="22.7109375" style="105" customWidth="1"/>
    <col min="15364" max="15364" width="22.5703125" style="105" customWidth="1"/>
    <col min="15365" max="15618" width="11.42578125" style="105"/>
    <col min="15619" max="15619" width="22.7109375" style="105" customWidth="1"/>
    <col min="15620" max="15620" width="22.5703125" style="105" customWidth="1"/>
    <col min="15621" max="15874" width="11.42578125" style="105"/>
    <col min="15875" max="15875" width="22.7109375" style="105" customWidth="1"/>
    <col min="15876" max="15876" width="22.5703125" style="105" customWidth="1"/>
    <col min="15877" max="16130" width="11.42578125" style="105"/>
    <col min="16131" max="16131" width="22.7109375" style="105" customWidth="1"/>
    <col min="16132" max="16132" width="22.5703125" style="105" customWidth="1"/>
    <col min="16133" max="16384" width="11.42578125" style="105"/>
  </cols>
  <sheetData>
    <row r="1" spans="1:5" ht="15.75" x14ac:dyDescent="0.25">
      <c r="A1" s="196" t="s">
        <v>142</v>
      </c>
    </row>
    <row r="2" spans="1:5" x14ac:dyDescent="0.2">
      <c r="A2" s="106"/>
    </row>
    <row r="4" spans="1:5" ht="14.25" x14ac:dyDescent="0.2">
      <c r="B4" s="298" t="s">
        <v>143</v>
      </c>
      <c r="C4" s="299" t="s">
        <v>144</v>
      </c>
      <c r="D4" s="299" t="s">
        <v>145</v>
      </c>
      <c r="E4" s="299" t="s">
        <v>1256</v>
      </c>
    </row>
    <row r="5" spans="1:5" x14ac:dyDescent="0.2">
      <c r="B5" s="283" t="s">
        <v>69</v>
      </c>
      <c r="C5" s="283" t="s">
        <v>3121</v>
      </c>
      <c r="D5" s="283" t="s">
        <v>147</v>
      </c>
      <c r="E5" s="601">
        <v>150</v>
      </c>
    </row>
    <row r="6" spans="1:5" x14ac:dyDescent="0.2">
      <c r="B6" s="283" t="s">
        <v>69</v>
      </c>
      <c r="C6" s="283" t="s">
        <v>3122</v>
      </c>
      <c r="D6" s="283" t="s">
        <v>147</v>
      </c>
      <c r="E6" s="601">
        <v>259.32</v>
      </c>
    </row>
  </sheetData>
  <pageMargins left="0.75" right="0.75" top="1" bottom="1" header="0" footer="0"/>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Hoja13">
    <tabColor rgb="FF00B050"/>
  </sheetPr>
  <dimension ref="A1:E15"/>
  <sheetViews>
    <sheetView zoomScaleNormal="100" workbookViewId="0">
      <selection activeCell="B43" sqref="B43"/>
    </sheetView>
  </sheetViews>
  <sheetFormatPr baseColWidth="10" defaultColWidth="17.85546875" defaultRowHeight="12.75" x14ac:dyDescent="0.2"/>
  <cols>
    <col min="1" max="1" width="29.5703125" style="99" customWidth="1"/>
    <col min="2" max="2" width="23.28515625" style="99" customWidth="1"/>
    <col min="3" max="256" width="17.85546875" style="99"/>
    <col min="257" max="257" width="17.85546875" style="99" customWidth="1"/>
    <col min="258" max="258" width="23.28515625" style="99" customWidth="1"/>
    <col min="259" max="512" width="17.85546875" style="99"/>
    <col min="513" max="513" width="17.85546875" style="99" customWidth="1"/>
    <col min="514" max="514" width="23.28515625" style="99" customWidth="1"/>
    <col min="515" max="768" width="17.85546875" style="99"/>
    <col min="769" max="769" width="17.85546875" style="99" customWidth="1"/>
    <col min="770" max="770" width="23.28515625" style="99" customWidth="1"/>
    <col min="771" max="1024" width="17.85546875" style="99"/>
    <col min="1025" max="1025" width="17.85546875" style="99" customWidth="1"/>
    <col min="1026" max="1026" width="23.28515625" style="99" customWidth="1"/>
    <col min="1027" max="1280" width="17.85546875" style="99"/>
    <col min="1281" max="1281" width="17.85546875" style="99" customWidth="1"/>
    <col min="1282" max="1282" width="23.28515625" style="99" customWidth="1"/>
    <col min="1283" max="1536" width="17.85546875" style="99"/>
    <col min="1537" max="1537" width="17.85546875" style="99" customWidth="1"/>
    <col min="1538" max="1538" width="23.28515625" style="99" customWidth="1"/>
    <col min="1539" max="1792" width="17.85546875" style="99"/>
    <col min="1793" max="1793" width="17.85546875" style="99" customWidth="1"/>
    <col min="1794" max="1794" width="23.28515625" style="99" customWidth="1"/>
    <col min="1795" max="2048" width="17.85546875" style="99"/>
    <col min="2049" max="2049" width="17.85546875" style="99" customWidth="1"/>
    <col min="2050" max="2050" width="23.28515625" style="99" customWidth="1"/>
    <col min="2051" max="2304" width="17.85546875" style="99"/>
    <col min="2305" max="2305" width="17.85546875" style="99" customWidth="1"/>
    <col min="2306" max="2306" width="23.28515625" style="99" customWidth="1"/>
    <col min="2307" max="2560" width="17.85546875" style="99"/>
    <col min="2561" max="2561" width="17.85546875" style="99" customWidth="1"/>
    <col min="2562" max="2562" width="23.28515625" style="99" customWidth="1"/>
    <col min="2563" max="2816" width="17.85546875" style="99"/>
    <col min="2817" max="2817" width="17.85546875" style="99" customWidth="1"/>
    <col min="2818" max="2818" width="23.28515625" style="99" customWidth="1"/>
    <col min="2819" max="3072" width="17.85546875" style="99"/>
    <col min="3073" max="3073" width="17.85546875" style="99" customWidth="1"/>
    <col min="3074" max="3074" width="23.28515625" style="99" customWidth="1"/>
    <col min="3075" max="3328" width="17.85546875" style="99"/>
    <col min="3329" max="3329" width="17.85546875" style="99" customWidth="1"/>
    <col min="3330" max="3330" width="23.28515625" style="99" customWidth="1"/>
    <col min="3331" max="3584" width="17.85546875" style="99"/>
    <col min="3585" max="3585" width="17.85546875" style="99" customWidth="1"/>
    <col min="3586" max="3586" width="23.28515625" style="99" customWidth="1"/>
    <col min="3587" max="3840" width="17.85546875" style="99"/>
    <col min="3841" max="3841" width="17.85546875" style="99" customWidth="1"/>
    <col min="3842" max="3842" width="23.28515625" style="99" customWidth="1"/>
    <col min="3843" max="4096" width="17.85546875" style="99"/>
    <col min="4097" max="4097" width="17.85546875" style="99" customWidth="1"/>
    <col min="4098" max="4098" width="23.28515625" style="99" customWidth="1"/>
    <col min="4099" max="4352" width="17.85546875" style="99"/>
    <col min="4353" max="4353" width="17.85546875" style="99" customWidth="1"/>
    <col min="4354" max="4354" width="23.28515625" style="99" customWidth="1"/>
    <col min="4355" max="4608" width="17.85546875" style="99"/>
    <col min="4609" max="4609" width="17.85546875" style="99" customWidth="1"/>
    <col min="4610" max="4610" width="23.28515625" style="99" customWidth="1"/>
    <col min="4611" max="4864" width="17.85546875" style="99"/>
    <col min="4865" max="4865" width="17.85546875" style="99" customWidth="1"/>
    <col min="4866" max="4866" width="23.28515625" style="99" customWidth="1"/>
    <col min="4867" max="5120" width="17.85546875" style="99"/>
    <col min="5121" max="5121" width="17.85546875" style="99" customWidth="1"/>
    <col min="5122" max="5122" width="23.28515625" style="99" customWidth="1"/>
    <col min="5123" max="5376" width="17.85546875" style="99"/>
    <col min="5377" max="5377" width="17.85546875" style="99" customWidth="1"/>
    <col min="5378" max="5378" width="23.28515625" style="99" customWidth="1"/>
    <col min="5379" max="5632" width="17.85546875" style="99"/>
    <col min="5633" max="5633" width="17.85546875" style="99" customWidth="1"/>
    <col min="5634" max="5634" width="23.28515625" style="99" customWidth="1"/>
    <col min="5635" max="5888" width="17.85546875" style="99"/>
    <col min="5889" max="5889" width="17.85546875" style="99" customWidth="1"/>
    <col min="5890" max="5890" width="23.28515625" style="99" customWidth="1"/>
    <col min="5891" max="6144" width="17.85546875" style="99"/>
    <col min="6145" max="6145" width="17.85546875" style="99" customWidth="1"/>
    <col min="6146" max="6146" width="23.28515625" style="99" customWidth="1"/>
    <col min="6147" max="6400" width="17.85546875" style="99"/>
    <col min="6401" max="6401" width="17.85546875" style="99" customWidth="1"/>
    <col min="6402" max="6402" width="23.28515625" style="99" customWidth="1"/>
    <col min="6403" max="6656" width="17.85546875" style="99"/>
    <col min="6657" max="6657" width="17.85546875" style="99" customWidth="1"/>
    <col min="6658" max="6658" width="23.28515625" style="99" customWidth="1"/>
    <col min="6659" max="6912" width="17.85546875" style="99"/>
    <col min="6913" max="6913" width="17.85546875" style="99" customWidth="1"/>
    <col min="6914" max="6914" width="23.28515625" style="99" customWidth="1"/>
    <col min="6915" max="7168" width="17.85546875" style="99"/>
    <col min="7169" max="7169" width="17.85546875" style="99" customWidth="1"/>
    <col min="7170" max="7170" width="23.28515625" style="99" customWidth="1"/>
    <col min="7171" max="7424" width="17.85546875" style="99"/>
    <col min="7425" max="7425" width="17.85546875" style="99" customWidth="1"/>
    <col min="7426" max="7426" width="23.28515625" style="99" customWidth="1"/>
    <col min="7427" max="7680" width="17.85546875" style="99"/>
    <col min="7681" max="7681" width="17.85546875" style="99" customWidth="1"/>
    <col min="7682" max="7682" width="23.28515625" style="99" customWidth="1"/>
    <col min="7683" max="7936" width="17.85546875" style="99"/>
    <col min="7937" max="7937" width="17.85546875" style="99" customWidth="1"/>
    <col min="7938" max="7938" width="23.28515625" style="99" customWidth="1"/>
    <col min="7939" max="8192" width="17.85546875" style="99"/>
    <col min="8193" max="8193" width="17.85546875" style="99" customWidth="1"/>
    <col min="8194" max="8194" width="23.28515625" style="99" customWidth="1"/>
    <col min="8195" max="8448" width="17.85546875" style="99"/>
    <col min="8449" max="8449" width="17.85546875" style="99" customWidth="1"/>
    <col min="8450" max="8450" width="23.28515625" style="99" customWidth="1"/>
    <col min="8451" max="8704" width="17.85546875" style="99"/>
    <col min="8705" max="8705" width="17.85546875" style="99" customWidth="1"/>
    <col min="8706" max="8706" width="23.28515625" style="99" customWidth="1"/>
    <col min="8707" max="8960" width="17.85546875" style="99"/>
    <col min="8961" max="8961" width="17.85546875" style="99" customWidth="1"/>
    <col min="8962" max="8962" width="23.28515625" style="99" customWidth="1"/>
    <col min="8963" max="9216" width="17.85546875" style="99"/>
    <col min="9217" max="9217" width="17.85546875" style="99" customWidth="1"/>
    <col min="9218" max="9218" width="23.28515625" style="99" customWidth="1"/>
    <col min="9219" max="9472" width="17.85546875" style="99"/>
    <col min="9473" max="9473" width="17.85546875" style="99" customWidth="1"/>
    <col min="9474" max="9474" width="23.28515625" style="99" customWidth="1"/>
    <col min="9475" max="9728" width="17.85546875" style="99"/>
    <col min="9729" max="9729" width="17.85546875" style="99" customWidth="1"/>
    <col min="9730" max="9730" width="23.28515625" style="99" customWidth="1"/>
    <col min="9731" max="9984" width="17.85546875" style="99"/>
    <col min="9985" max="9985" width="17.85546875" style="99" customWidth="1"/>
    <col min="9986" max="9986" width="23.28515625" style="99" customWidth="1"/>
    <col min="9987" max="10240" width="17.85546875" style="99"/>
    <col min="10241" max="10241" width="17.85546875" style="99" customWidth="1"/>
    <col min="10242" max="10242" width="23.28515625" style="99" customWidth="1"/>
    <col min="10243" max="10496" width="17.85546875" style="99"/>
    <col min="10497" max="10497" width="17.85546875" style="99" customWidth="1"/>
    <col min="10498" max="10498" width="23.28515625" style="99" customWidth="1"/>
    <col min="10499" max="10752" width="17.85546875" style="99"/>
    <col min="10753" max="10753" width="17.85546875" style="99" customWidth="1"/>
    <col min="10754" max="10754" width="23.28515625" style="99" customWidth="1"/>
    <col min="10755" max="11008" width="17.85546875" style="99"/>
    <col min="11009" max="11009" width="17.85546875" style="99" customWidth="1"/>
    <col min="11010" max="11010" width="23.28515625" style="99" customWidth="1"/>
    <col min="11011" max="11264" width="17.85546875" style="99"/>
    <col min="11265" max="11265" width="17.85546875" style="99" customWidth="1"/>
    <col min="11266" max="11266" width="23.28515625" style="99" customWidth="1"/>
    <col min="11267" max="11520" width="17.85546875" style="99"/>
    <col min="11521" max="11521" width="17.85546875" style="99" customWidth="1"/>
    <col min="11522" max="11522" width="23.28515625" style="99" customWidth="1"/>
    <col min="11523" max="11776" width="17.85546875" style="99"/>
    <col min="11777" max="11777" width="17.85546875" style="99" customWidth="1"/>
    <col min="11778" max="11778" width="23.28515625" style="99" customWidth="1"/>
    <col min="11779" max="12032" width="17.85546875" style="99"/>
    <col min="12033" max="12033" width="17.85546875" style="99" customWidth="1"/>
    <col min="12034" max="12034" width="23.28515625" style="99" customWidth="1"/>
    <col min="12035" max="12288" width="17.85546875" style="99"/>
    <col min="12289" max="12289" width="17.85546875" style="99" customWidth="1"/>
    <col min="12290" max="12290" width="23.28515625" style="99" customWidth="1"/>
    <col min="12291" max="12544" width="17.85546875" style="99"/>
    <col min="12545" max="12545" width="17.85546875" style="99" customWidth="1"/>
    <col min="12546" max="12546" width="23.28515625" style="99" customWidth="1"/>
    <col min="12547" max="12800" width="17.85546875" style="99"/>
    <col min="12801" max="12801" width="17.85546875" style="99" customWidth="1"/>
    <col min="12802" max="12802" width="23.28515625" style="99" customWidth="1"/>
    <col min="12803" max="13056" width="17.85546875" style="99"/>
    <col min="13057" max="13057" width="17.85546875" style="99" customWidth="1"/>
    <col min="13058" max="13058" width="23.28515625" style="99" customWidth="1"/>
    <col min="13059" max="13312" width="17.85546875" style="99"/>
    <col min="13313" max="13313" width="17.85546875" style="99" customWidth="1"/>
    <col min="13314" max="13314" width="23.28515625" style="99" customWidth="1"/>
    <col min="13315" max="13568" width="17.85546875" style="99"/>
    <col min="13569" max="13569" width="17.85546875" style="99" customWidth="1"/>
    <col min="13570" max="13570" width="23.28515625" style="99" customWidth="1"/>
    <col min="13571" max="13824" width="17.85546875" style="99"/>
    <col min="13825" max="13825" width="17.85546875" style="99" customWidth="1"/>
    <col min="13826" max="13826" width="23.28515625" style="99" customWidth="1"/>
    <col min="13827" max="14080" width="17.85546875" style="99"/>
    <col min="14081" max="14081" width="17.85546875" style="99" customWidth="1"/>
    <col min="14082" max="14082" width="23.28515625" style="99" customWidth="1"/>
    <col min="14083" max="14336" width="17.85546875" style="99"/>
    <col min="14337" max="14337" width="17.85546875" style="99" customWidth="1"/>
    <col min="14338" max="14338" width="23.28515625" style="99" customWidth="1"/>
    <col min="14339" max="14592" width="17.85546875" style="99"/>
    <col min="14593" max="14593" width="17.85546875" style="99" customWidth="1"/>
    <col min="14594" max="14594" width="23.28515625" style="99" customWidth="1"/>
    <col min="14595" max="14848" width="17.85546875" style="99"/>
    <col min="14849" max="14849" width="17.85546875" style="99" customWidth="1"/>
    <col min="14850" max="14850" width="23.28515625" style="99" customWidth="1"/>
    <col min="14851" max="15104" width="17.85546875" style="99"/>
    <col min="15105" max="15105" width="17.85546875" style="99" customWidth="1"/>
    <col min="15106" max="15106" width="23.28515625" style="99" customWidth="1"/>
    <col min="15107" max="15360" width="17.85546875" style="99"/>
    <col min="15361" max="15361" width="17.85546875" style="99" customWidth="1"/>
    <col min="15362" max="15362" width="23.28515625" style="99" customWidth="1"/>
    <col min="15363" max="15616" width="17.85546875" style="99"/>
    <col min="15617" max="15617" width="17.85546875" style="99" customWidth="1"/>
    <col min="15618" max="15618" width="23.28515625" style="99" customWidth="1"/>
    <col min="15619" max="15872" width="17.85546875" style="99"/>
    <col min="15873" max="15873" width="17.85546875" style="99" customWidth="1"/>
    <col min="15874" max="15874" width="23.28515625" style="99" customWidth="1"/>
    <col min="15875" max="16128" width="17.85546875" style="99"/>
    <col min="16129" max="16129" width="17.85546875" style="99" customWidth="1"/>
    <col min="16130" max="16130" width="23.28515625" style="99" customWidth="1"/>
    <col min="16131" max="16384" width="17.85546875" style="99"/>
  </cols>
  <sheetData>
    <row r="1" spans="1:5" ht="15.75" x14ac:dyDescent="0.25">
      <c r="A1" s="196" t="s">
        <v>1067</v>
      </c>
    </row>
    <row r="2" spans="1:5" x14ac:dyDescent="0.2">
      <c r="A2" s="106"/>
    </row>
    <row r="3" spans="1:5" x14ac:dyDescent="0.2">
      <c r="A3" s="106"/>
    </row>
    <row r="4" spans="1:5" s="102" customFormat="1" x14ac:dyDescent="0.2">
      <c r="A4" s="101"/>
      <c r="B4" s="101"/>
      <c r="C4" s="101"/>
      <c r="D4" s="101"/>
      <c r="E4" s="107"/>
    </row>
    <row r="5" spans="1:5" s="102" customFormat="1" ht="14.25" x14ac:dyDescent="0.2">
      <c r="A5" s="1028" t="s">
        <v>148</v>
      </c>
      <c r="B5" s="1029"/>
      <c r="C5" s="1030" t="s">
        <v>143</v>
      </c>
      <c r="D5" s="1031"/>
      <c r="E5" s="676" t="s">
        <v>149</v>
      </c>
    </row>
    <row r="6" spans="1:5" x14ac:dyDescent="0.2">
      <c r="A6" s="1032" t="s">
        <v>1257</v>
      </c>
      <c r="B6" s="284" t="s">
        <v>150</v>
      </c>
      <c r="C6" s="1026" t="s">
        <v>151</v>
      </c>
      <c r="D6" s="1027"/>
      <c r="E6" s="285">
        <v>882</v>
      </c>
    </row>
    <row r="7" spans="1:5" x14ac:dyDescent="0.2">
      <c r="A7" s="1033"/>
      <c r="B7" s="284" t="s">
        <v>152</v>
      </c>
      <c r="C7" s="1026" t="s">
        <v>151</v>
      </c>
      <c r="D7" s="1027"/>
      <c r="E7" s="285">
        <v>500</v>
      </c>
    </row>
    <row r="8" spans="1:5" x14ac:dyDescent="0.2">
      <c r="A8" s="1034"/>
      <c r="B8" s="284" t="s">
        <v>153</v>
      </c>
      <c r="C8" s="1026" t="s">
        <v>151</v>
      </c>
      <c r="D8" s="1027"/>
      <c r="E8" s="285">
        <v>48</v>
      </c>
    </row>
    <row r="9" spans="1:5" x14ac:dyDescent="0.2">
      <c r="A9" s="1026" t="s">
        <v>154</v>
      </c>
      <c r="B9" s="1027"/>
      <c r="C9" s="1026" t="s">
        <v>151</v>
      </c>
      <c r="D9" s="1027"/>
      <c r="E9" s="285">
        <v>2520</v>
      </c>
    </row>
    <row r="10" spans="1:5" x14ac:dyDescent="0.2">
      <c r="A10" s="1026" t="s">
        <v>155</v>
      </c>
      <c r="B10" s="1027"/>
      <c r="C10" s="1026" t="s">
        <v>151</v>
      </c>
      <c r="D10" s="1027"/>
      <c r="E10" s="285">
        <v>44000</v>
      </c>
    </row>
    <row r="11" spans="1:5" x14ac:dyDescent="0.2">
      <c r="A11" s="1026" t="s">
        <v>156</v>
      </c>
      <c r="B11" s="1027"/>
      <c r="C11" s="1026" t="s">
        <v>129</v>
      </c>
      <c r="D11" s="1027"/>
      <c r="E11" s="282">
        <v>180000</v>
      </c>
    </row>
    <row r="13" spans="1:5" x14ac:dyDescent="0.2">
      <c r="C13" s="108"/>
    </row>
    <row r="14" spans="1:5" x14ac:dyDescent="0.2">
      <c r="C14" s="108"/>
    </row>
    <row r="15" spans="1:5" x14ac:dyDescent="0.2">
      <c r="C15" s="108"/>
    </row>
  </sheetData>
  <mergeCells count="12">
    <mergeCell ref="A5:B5"/>
    <mergeCell ref="C5:D5"/>
    <mergeCell ref="C6:D6"/>
    <mergeCell ref="C7:D7"/>
    <mergeCell ref="A6:A8"/>
    <mergeCell ref="A9:B9"/>
    <mergeCell ref="A10:B10"/>
    <mergeCell ref="A11:B11"/>
    <mergeCell ref="C8:D8"/>
    <mergeCell ref="C9:D9"/>
    <mergeCell ref="C10:D10"/>
    <mergeCell ref="C11:D11"/>
  </mergeCells>
  <pageMargins left="1.45" right="0.75" top="0.69" bottom="1" header="0.33" footer="0"/>
  <pageSetup paperSize="9"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Hoja14">
    <tabColor rgb="FF00B050"/>
  </sheetPr>
  <dimension ref="A1:D26"/>
  <sheetViews>
    <sheetView zoomScaleNormal="100" workbookViewId="0">
      <selection activeCell="C27" sqref="C27"/>
    </sheetView>
  </sheetViews>
  <sheetFormatPr baseColWidth="10" defaultColWidth="12.7109375" defaultRowHeight="12.75" x14ac:dyDescent="0.2"/>
  <cols>
    <col min="1" max="1" width="47.28515625" style="99" customWidth="1"/>
    <col min="2" max="2" width="19" style="99" customWidth="1"/>
    <col min="3" max="3" width="97.5703125" style="99" customWidth="1"/>
    <col min="4" max="4" width="35.85546875" style="99" customWidth="1"/>
    <col min="5" max="254" width="12.7109375" style="99"/>
    <col min="255" max="255" width="47.28515625" style="99" customWidth="1"/>
    <col min="256" max="256" width="12.7109375" style="99" customWidth="1"/>
    <col min="257" max="257" width="8" style="99" customWidth="1"/>
    <col min="258" max="258" width="77.28515625" style="99" customWidth="1"/>
    <col min="259" max="259" width="15.28515625" style="99" customWidth="1"/>
    <col min="260" max="260" width="35.85546875" style="99" customWidth="1"/>
    <col min="261" max="510" width="12.7109375" style="99"/>
    <col min="511" max="511" width="47.28515625" style="99" customWidth="1"/>
    <col min="512" max="512" width="12.7109375" style="99" customWidth="1"/>
    <col min="513" max="513" width="8" style="99" customWidth="1"/>
    <col min="514" max="514" width="77.28515625" style="99" customWidth="1"/>
    <col min="515" max="515" width="15.28515625" style="99" customWidth="1"/>
    <col min="516" max="516" width="35.85546875" style="99" customWidth="1"/>
    <col min="517" max="766" width="12.7109375" style="99"/>
    <col min="767" max="767" width="47.28515625" style="99" customWidth="1"/>
    <col min="768" max="768" width="12.7109375" style="99" customWidth="1"/>
    <col min="769" max="769" width="8" style="99" customWidth="1"/>
    <col min="770" max="770" width="77.28515625" style="99" customWidth="1"/>
    <col min="771" max="771" width="15.28515625" style="99" customWidth="1"/>
    <col min="772" max="772" width="35.85546875" style="99" customWidth="1"/>
    <col min="773" max="1022" width="12.7109375" style="99"/>
    <col min="1023" max="1023" width="47.28515625" style="99" customWidth="1"/>
    <col min="1024" max="1024" width="12.7109375" style="99" customWidth="1"/>
    <col min="1025" max="1025" width="8" style="99" customWidth="1"/>
    <col min="1026" max="1026" width="77.28515625" style="99" customWidth="1"/>
    <col min="1027" max="1027" width="15.28515625" style="99" customWidth="1"/>
    <col min="1028" max="1028" width="35.85546875" style="99" customWidth="1"/>
    <col min="1029" max="1278" width="12.7109375" style="99"/>
    <col min="1279" max="1279" width="47.28515625" style="99" customWidth="1"/>
    <col min="1280" max="1280" width="12.7109375" style="99" customWidth="1"/>
    <col min="1281" max="1281" width="8" style="99" customWidth="1"/>
    <col min="1282" max="1282" width="77.28515625" style="99" customWidth="1"/>
    <col min="1283" max="1283" width="15.28515625" style="99" customWidth="1"/>
    <col min="1284" max="1284" width="35.85546875" style="99" customWidth="1"/>
    <col min="1285" max="1534" width="12.7109375" style="99"/>
    <col min="1535" max="1535" width="47.28515625" style="99" customWidth="1"/>
    <col min="1536" max="1536" width="12.7109375" style="99" customWidth="1"/>
    <col min="1537" max="1537" width="8" style="99" customWidth="1"/>
    <col min="1538" max="1538" width="77.28515625" style="99" customWidth="1"/>
    <col min="1539" max="1539" width="15.28515625" style="99" customWidth="1"/>
    <col min="1540" max="1540" width="35.85546875" style="99" customWidth="1"/>
    <col min="1541" max="1790" width="12.7109375" style="99"/>
    <col min="1791" max="1791" width="47.28515625" style="99" customWidth="1"/>
    <col min="1792" max="1792" width="12.7109375" style="99" customWidth="1"/>
    <col min="1793" max="1793" width="8" style="99" customWidth="1"/>
    <col min="1794" max="1794" width="77.28515625" style="99" customWidth="1"/>
    <col min="1795" max="1795" width="15.28515625" style="99" customWidth="1"/>
    <col min="1796" max="1796" width="35.85546875" style="99" customWidth="1"/>
    <col min="1797" max="2046" width="12.7109375" style="99"/>
    <col min="2047" max="2047" width="47.28515625" style="99" customWidth="1"/>
    <col min="2048" max="2048" width="12.7109375" style="99" customWidth="1"/>
    <col min="2049" max="2049" width="8" style="99" customWidth="1"/>
    <col min="2050" max="2050" width="77.28515625" style="99" customWidth="1"/>
    <col min="2051" max="2051" width="15.28515625" style="99" customWidth="1"/>
    <col min="2052" max="2052" width="35.85546875" style="99" customWidth="1"/>
    <col min="2053" max="2302" width="12.7109375" style="99"/>
    <col min="2303" max="2303" width="47.28515625" style="99" customWidth="1"/>
    <col min="2304" max="2304" width="12.7109375" style="99" customWidth="1"/>
    <col min="2305" max="2305" width="8" style="99" customWidth="1"/>
    <col min="2306" max="2306" width="77.28515625" style="99" customWidth="1"/>
    <col min="2307" max="2307" width="15.28515625" style="99" customWidth="1"/>
    <col min="2308" max="2308" width="35.85546875" style="99" customWidth="1"/>
    <col min="2309" max="2558" width="12.7109375" style="99"/>
    <col min="2559" max="2559" width="47.28515625" style="99" customWidth="1"/>
    <col min="2560" max="2560" width="12.7109375" style="99" customWidth="1"/>
    <col min="2561" max="2561" width="8" style="99" customWidth="1"/>
    <col min="2562" max="2562" width="77.28515625" style="99" customWidth="1"/>
    <col min="2563" max="2563" width="15.28515625" style="99" customWidth="1"/>
    <col min="2564" max="2564" width="35.85546875" style="99" customWidth="1"/>
    <col min="2565" max="2814" width="12.7109375" style="99"/>
    <col min="2815" max="2815" width="47.28515625" style="99" customWidth="1"/>
    <col min="2816" max="2816" width="12.7109375" style="99" customWidth="1"/>
    <col min="2817" max="2817" width="8" style="99" customWidth="1"/>
    <col min="2818" max="2818" width="77.28515625" style="99" customWidth="1"/>
    <col min="2819" max="2819" width="15.28515625" style="99" customWidth="1"/>
    <col min="2820" max="2820" width="35.85546875" style="99" customWidth="1"/>
    <col min="2821" max="3070" width="12.7109375" style="99"/>
    <col min="3071" max="3071" width="47.28515625" style="99" customWidth="1"/>
    <col min="3072" max="3072" width="12.7109375" style="99" customWidth="1"/>
    <col min="3073" max="3073" width="8" style="99" customWidth="1"/>
    <col min="3074" max="3074" width="77.28515625" style="99" customWidth="1"/>
    <col min="3075" max="3075" width="15.28515625" style="99" customWidth="1"/>
    <col min="3076" max="3076" width="35.85546875" style="99" customWidth="1"/>
    <col min="3077" max="3326" width="12.7109375" style="99"/>
    <col min="3327" max="3327" width="47.28515625" style="99" customWidth="1"/>
    <col min="3328" max="3328" width="12.7109375" style="99" customWidth="1"/>
    <col min="3329" max="3329" width="8" style="99" customWidth="1"/>
    <col min="3330" max="3330" width="77.28515625" style="99" customWidth="1"/>
    <col min="3331" max="3331" width="15.28515625" style="99" customWidth="1"/>
    <col min="3332" max="3332" width="35.85546875" style="99" customWidth="1"/>
    <col min="3333" max="3582" width="12.7109375" style="99"/>
    <col min="3583" max="3583" width="47.28515625" style="99" customWidth="1"/>
    <col min="3584" max="3584" width="12.7109375" style="99" customWidth="1"/>
    <col min="3585" max="3585" width="8" style="99" customWidth="1"/>
    <col min="3586" max="3586" width="77.28515625" style="99" customWidth="1"/>
    <col min="3587" max="3587" width="15.28515625" style="99" customWidth="1"/>
    <col min="3588" max="3588" width="35.85546875" style="99" customWidth="1"/>
    <col min="3589" max="3838" width="12.7109375" style="99"/>
    <col min="3839" max="3839" width="47.28515625" style="99" customWidth="1"/>
    <col min="3840" max="3840" width="12.7109375" style="99" customWidth="1"/>
    <col min="3841" max="3841" width="8" style="99" customWidth="1"/>
    <col min="3842" max="3842" width="77.28515625" style="99" customWidth="1"/>
    <col min="3843" max="3843" width="15.28515625" style="99" customWidth="1"/>
    <col min="3844" max="3844" width="35.85546875" style="99" customWidth="1"/>
    <col min="3845" max="4094" width="12.7109375" style="99"/>
    <col min="4095" max="4095" width="47.28515625" style="99" customWidth="1"/>
    <col min="4096" max="4096" width="12.7109375" style="99" customWidth="1"/>
    <col min="4097" max="4097" width="8" style="99" customWidth="1"/>
    <col min="4098" max="4098" width="77.28515625" style="99" customWidth="1"/>
    <col min="4099" max="4099" width="15.28515625" style="99" customWidth="1"/>
    <col min="4100" max="4100" width="35.85546875" style="99" customWidth="1"/>
    <col min="4101" max="4350" width="12.7109375" style="99"/>
    <col min="4351" max="4351" width="47.28515625" style="99" customWidth="1"/>
    <col min="4352" max="4352" width="12.7109375" style="99" customWidth="1"/>
    <col min="4353" max="4353" width="8" style="99" customWidth="1"/>
    <col min="4354" max="4354" width="77.28515625" style="99" customWidth="1"/>
    <col min="4355" max="4355" width="15.28515625" style="99" customWidth="1"/>
    <col min="4356" max="4356" width="35.85546875" style="99" customWidth="1"/>
    <col min="4357" max="4606" width="12.7109375" style="99"/>
    <col min="4607" max="4607" width="47.28515625" style="99" customWidth="1"/>
    <col min="4608" max="4608" width="12.7109375" style="99" customWidth="1"/>
    <col min="4609" max="4609" width="8" style="99" customWidth="1"/>
    <col min="4610" max="4610" width="77.28515625" style="99" customWidth="1"/>
    <col min="4611" max="4611" width="15.28515625" style="99" customWidth="1"/>
    <col min="4612" max="4612" width="35.85546875" style="99" customWidth="1"/>
    <col min="4613" max="4862" width="12.7109375" style="99"/>
    <col min="4863" max="4863" width="47.28515625" style="99" customWidth="1"/>
    <col min="4864" max="4864" width="12.7109375" style="99" customWidth="1"/>
    <col min="4865" max="4865" width="8" style="99" customWidth="1"/>
    <col min="4866" max="4866" width="77.28515625" style="99" customWidth="1"/>
    <col min="4867" max="4867" width="15.28515625" style="99" customWidth="1"/>
    <col min="4868" max="4868" width="35.85546875" style="99" customWidth="1"/>
    <col min="4869" max="5118" width="12.7109375" style="99"/>
    <col min="5119" max="5119" width="47.28515625" style="99" customWidth="1"/>
    <col min="5120" max="5120" width="12.7109375" style="99" customWidth="1"/>
    <col min="5121" max="5121" width="8" style="99" customWidth="1"/>
    <col min="5122" max="5122" width="77.28515625" style="99" customWidth="1"/>
    <col min="5123" max="5123" width="15.28515625" style="99" customWidth="1"/>
    <col min="5124" max="5124" width="35.85546875" style="99" customWidth="1"/>
    <col min="5125" max="5374" width="12.7109375" style="99"/>
    <col min="5375" max="5375" width="47.28515625" style="99" customWidth="1"/>
    <col min="5376" max="5376" width="12.7109375" style="99" customWidth="1"/>
    <col min="5377" max="5377" width="8" style="99" customWidth="1"/>
    <col min="5378" max="5378" width="77.28515625" style="99" customWidth="1"/>
    <col min="5379" max="5379" width="15.28515625" style="99" customWidth="1"/>
    <col min="5380" max="5380" width="35.85546875" style="99" customWidth="1"/>
    <col min="5381" max="5630" width="12.7109375" style="99"/>
    <col min="5631" max="5631" width="47.28515625" style="99" customWidth="1"/>
    <col min="5632" max="5632" width="12.7109375" style="99" customWidth="1"/>
    <col min="5633" max="5633" width="8" style="99" customWidth="1"/>
    <col min="5634" max="5634" width="77.28515625" style="99" customWidth="1"/>
    <col min="5635" max="5635" width="15.28515625" style="99" customWidth="1"/>
    <col min="5636" max="5636" width="35.85546875" style="99" customWidth="1"/>
    <col min="5637" max="5886" width="12.7109375" style="99"/>
    <col min="5887" max="5887" width="47.28515625" style="99" customWidth="1"/>
    <col min="5888" max="5888" width="12.7109375" style="99" customWidth="1"/>
    <col min="5889" max="5889" width="8" style="99" customWidth="1"/>
    <col min="5890" max="5890" width="77.28515625" style="99" customWidth="1"/>
    <col min="5891" max="5891" width="15.28515625" style="99" customWidth="1"/>
    <col min="5892" max="5892" width="35.85546875" style="99" customWidth="1"/>
    <col min="5893" max="6142" width="12.7109375" style="99"/>
    <col min="6143" max="6143" width="47.28515625" style="99" customWidth="1"/>
    <col min="6144" max="6144" width="12.7109375" style="99" customWidth="1"/>
    <col min="6145" max="6145" width="8" style="99" customWidth="1"/>
    <col min="6146" max="6146" width="77.28515625" style="99" customWidth="1"/>
    <col min="6147" max="6147" width="15.28515625" style="99" customWidth="1"/>
    <col min="6148" max="6148" width="35.85546875" style="99" customWidth="1"/>
    <col min="6149" max="6398" width="12.7109375" style="99"/>
    <col min="6399" max="6399" width="47.28515625" style="99" customWidth="1"/>
    <col min="6400" max="6400" width="12.7109375" style="99" customWidth="1"/>
    <col min="6401" max="6401" width="8" style="99" customWidth="1"/>
    <col min="6402" max="6402" width="77.28515625" style="99" customWidth="1"/>
    <col min="6403" max="6403" width="15.28515625" style="99" customWidth="1"/>
    <col min="6404" max="6404" width="35.85546875" style="99" customWidth="1"/>
    <col min="6405" max="6654" width="12.7109375" style="99"/>
    <col min="6655" max="6655" width="47.28515625" style="99" customWidth="1"/>
    <col min="6656" max="6656" width="12.7109375" style="99" customWidth="1"/>
    <col min="6657" max="6657" width="8" style="99" customWidth="1"/>
    <col min="6658" max="6658" width="77.28515625" style="99" customWidth="1"/>
    <col min="6659" max="6659" width="15.28515625" style="99" customWidth="1"/>
    <col min="6660" max="6660" width="35.85546875" style="99" customWidth="1"/>
    <col min="6661" max="6910" width="12.7109375" style="99"/>
    <col min="6911" max="6911" width="47.28515625" style="99" customWidth="1"/>
    <col min="6912" max="6912" width="12.7109375" style="99" customWidth="1"/>
    <col min="6913" max="6913" width="8" style="99" customWidth="1"/>
    <col min="6914" max="6914" width="77.28515625" style="99" customWidth="1"/>
    <col min="6915" max="6915" width="15.28515625" style="99" customWidth="1"/>
    <col min="6916" max="6916" width="35.85546875" style="99" customWidth="1"/>
    <col min="6917" max="7166" width="12.7109375" style="99"/>
    <col min="7167" max="7167" width="47.28515625" style="99" customWidth="1"/>
    <col min="7168" max="7168" width="12.7109375" style="99" customWidth="1"/>
    <col min="7169" max="7169" width="8" style="99" customWidth="1"/>
    <col min="7170" max="7170" width="77.28515625" style="99" customWidth="1"/>
    <col min="7171" max="7171" width="15.28515625" style="99" customWidth="1"/>
    <col min="7172" max="7172" width="35.85546875" style="99" customWidth="1"/>
    <col min="7173" max="7422" width="12.7109375" style="99"/>
    <col min="7423" max="7423" width="47.28515625" style="99" customWidth="1"/>
    <col min="7424" max="7424" width="12.7109375" style="99" customWidth="1"/>
    <col min="7425" max="7425" width="8" style="99" customWidth="1"/>
    <col min="7426" max="7426" width="77.28515625" style="99" customWidth="1"/>
    <col min="7427" max="7427" width="15.28515625" style="99" customWidth="1"/>
    <col min="7428" max="7428" width="35.85546875" style="99" customWidth="1"/>
    <col min="7429" max="7678" width="12.7109375" style="99"/>
    <col min="7679" max="7679" width="47.28515625" style="99" customWidth="1"/>
    <col min="7680" max="7680" width="12.7109375" style="99" customWidth="1"/>
    <col min="7681" max="7681" width="8" style="99" customWidth="1"/>
    <col min="7682" max="7682" width="77.28515625" style="99" customWidth="1"/>
    <col min="7683" max="7683" width="15.28515625" style="99" customWidth="1"/>
    <col min="7684" max="7684" width="35.85546875" style="99" customWidth="1"/>
    <col min="7685" max="7934" width="12.7109375" style="99"/>
    <col min="7935" max="7935" width="47.28515625" style="99" customWidth="1"/>
    <col min="7936" max="7936" width="12.7109375" style="99" customWidth="1"/>
    <col min="7937" max="7937" width="8" style="99" customWidth="1"/>
    <col min="7938" max="7938" width="77.28515625" style="99" customWidth="1"/>
    <col min="7939" max="7939" width="15.28515625" style="99" customWidth="1"/>
    <col min="7940" max="7940" width="35.85546875" style="99" customWidth="1"/>
    <col min="7941" max="8190" width="12.7109375" style="99"/>
    <col min="8191" max="8191" width="47.28515625" style="99" customWidth="1"/>
    <col min="8192" max="8192" width="12.7109375" style="99" customWidth="1"/>
    <col min="8193" max="8193" width="8" style="99" customWidth="1"/>
    <col min="8194" max="8194" width="77.28515625" style="99" customWidth="1"/>
    <col min="8195" max="8195" width="15.28515625" style="99" customWidth="1"/>
    <col min="8196" max="8196" width="35.85546875" style="99" customWidth="1"/>
    <col min="8197" max="8446" width="12.7109375" style="99"/>
    <col min="8447" max="8447" width="47.28515625" style="99" customWidth="1"/>
    <col min="8448" max="8448" width="12.7109375" style="99" customWidth="1"/>
    <col min="8449" max="8449" width="8" style="99" customWidth="1"/>
    <col min="8450" max="8450" width="77.28515625" style="99" customWidth="1"/>
    <col min="8451" max="8451" width="15.28515625" style="99" customWidth="1"/>
    <col min="8452" max="8452" width="35.85546875" style="99" customWidth="1"/>
    <col min="8453" max="8702" width="12.7109375" style="99"/>
    <col min="8703" max="8703" width="47.28515625" style="99" customWidth="1"/>
    <col min="8704" max="8704" width="12.7109375" style="99" customWidth="1"/>
    <col min="8705" max="8705" width="8" style="99" customWidth="1"/>
    <col min="8706" max="8706" width="77.28515625" style="99" customWidth="1"/>
    <col min="8707" max="8707" width="15.28515625" style="99" customWidth="1"/>
    <col min="8708" max="8708" width="35.85546875" style="99" customWidth="1"/>
    <col min="8709" max="8958" width="12.7109375" style="99"/>
    <col min="8959" max="8959" width="47.28515625" style="99" customWidth="1"/>
    <col min="8960" max="8960" width="12.7109375" style="99" customWidth="1"/>
    <col min="8961" max="8961" width="8" style="99" customWidth="1"/>
    <col min="8962" max="8962" width="77.28515625" style="99" customWidth="1"/>
    <col min="8963" max="8963" width="15.28515625" style="99" customWidth="1"/>
    <col min="8964" max="8964" width="35.85546875" style="99" customWidth="1"/>
    <col min="8965" max="9214" width="12.7109375" style="99"/>
    <col min="9215" max="9215" width="47.28515625" style="99" customWidth="1"/>
    <col min="9216" max="9216" width="12.7109375" style="99" customWidth="1"/>
    <col min="9217" max="9217" width="8" style="99" customWidth="1"/>
    <col min="9218" max="9218" width="77.28515625" style="99" customWidth="1"/>
    <col min="9219" max="9219" width="15.28515625" style="99" customWidth="1"/>
    <col min="9220" max="9220" width="35.85546875" style="99" customWidth="1"/>
    <col min="9221" max="9470" width="12.7109375" style="99"/>
    <col min="9471" max="9471" width="47.28515625" style="99" customWidth="1"/>
    <col min="9472" max="9472" width="12.7109375" style="99" customWidth="1"/>
    <col min="9473" max="9473" width="8" style="99" customWidth="1"/>
    <col min="9474" max="9474" width="77.28515625" style="99" customWidth="1"/>
    <col min="9475" max="9475" width="15.28515625" style="99" customWidth="1"/>
    <col min="9476" max="9476" width="35.85546875" style="99" customWidth="1"/>
    <col min="9477" max="9726" width="12.7109375" style="99"/>
    <col min="9727" max="9727" width="47.28515625" style="99" customWidth="1"/>
    <col min="9728" max="9728" width="12.7109375" style="99" customWidth="1"/>
    <col min="9729" max="9729" width="8" style="99" customWidth="1"/>
    <col min="9730" max="9730" width="77.28515625" style="99" customWidth="1"/>
    <col min="9731" max="9731" width="15.28515625" style="99" customWidth="1"/>
    <col min="9732" max="9732" width="35.85546875" style="99" customWidth="1"/>
    <col min="9733" max="9982" width="12.7109375" style="99"/>
    <col min="9983" max="9983" width="47.28515625" style="99" customWidth="1"/>
    <col min="9984" max="9984" width="12.7109375" style="99" customWidth="1"/>
    <col min="9985" max="9985" width="8" style="99" customWidth="1"/>
    <col min="9986" max="9986" width="77.28515625" style="99" customWidth="1"/>
    <col min="9987" max="9987" width="15.28515625" style="99" customWidth="1"/>
    <col min="9988" max="9988" width="35.85546875" style="99" customWidth="1"/>
    <col min="9989" max="10238" width="12.7109375" style="99"/>
    <col min="10239" max="10239" width="47.28515625" style="99" customWidth="1"/>
    <col min="10240" max="10240" width="12.7109375" style="99" customWidth="1"/>
    <col min="10241" max="10241" width="8" style="99" customWidth="1"/>
    <col min="10242" max="10242" width="77.28515625" style="99" customWidth="1"/>
    <col min="10243" max="10243" width="15.28515625" style="99" customWidth="1"/>
    <col min="10244" max="10244" width="35.85546875" style="99" customWidth="1"/>
    <col min="10245" max="10494" width="12.7109375" style="99"/>
    <col min="10495" max="10495" width="47.28515625" style="99" customWidth="1"/>
    <col min="10496" max="10496" width="12.7109375" style="99" customWidth="1"/>
    <col min="10497" max="10497" width="8" style="99" customWidth="1"/>
    <col min="10498" max="10498" width="77.28515625" style="99" customWidth="1"/>
    <col min="10499" max="10499" width="15.28515625" style="99" customWidth="1"/>
    <col min="10500" max="10500" width="35.85546875" style="99" customWidth="1"/>
    <col min="10501" max="10750" width="12.7109375" style="99"/>
    <col min="10751" max="10751" width="47.28515625" style="99" customWidth="1"/>
    <col min="10752" max="10752" width="12.7109375" style="99" customWidth="1"/>
    <col min="10753" max="10753" width="8" style="99" customWidth="1"/>
    <col min="10754" max="10754" width="77.28515625" style="99" customWidth="1"/>
    <col min="10755" max="10755" width="15.28515625" style="99" customWidth="1"/>
    <col min="10756" max="10756" width="35.85546875" style="99" customWidth="1"/>
    <col min="10757" max="11006" width="12.7109375" style="99"/>
    <col min="11007" max="11007" width="47.28515625" style="99" customWidth="1"/>
    <col min="11008" max="11008" width="12.7109375" style="99" customWidth="1"/>
    <col min="11009" max="11009" width="8" style="99" customWidth="1"/>
    <col min="11010" max="11010" width="77.28515625" style="99" customWidth="1"/>
    <col min="11011" max="11011" width="15.28515625" style="99" customWidth="1"/>
    <col min="11012" max="11012" width="35.85546875" style="99" customWidth="1"/>
    <col min="11013" max="11262" width="12.7109375" style="99"/>
    <col min="11263" max="11263" width="47.28515625" style="99" customWidth="1"/>
    <col min="11264" max="11264" width="12.7109375" style="99" customWidth="1"/>
    <col min="11265" max="11265" width="8" style="99" customWidth="1"/>
    <col min="11266" max="11266" width="77.28515625" style="99" customWidth="1"/>
    <col min="11267" max="11267" width="15.28515625" style="99" customWidth="1"/>
    <col min="11268" max="11268" width="35.85546875" style="99" customWidth="1"/>
    <col min="11269" max="11518" width="12.7109375" style="99"/>
    <col min="11519" max="11519" width="47.28515625" style="99" customWidth="1"/>
    <col min="11520" max="11520" width="12.7109375" style="99" customWidth="1"/>
    <col min="11521" max="11521" width="8" style="99" customWidth="1"/>
    <col min="11522" max="11522" width="77.28515625" style="99" customWidth="1"/>
    <col min="11523" max="11523" width="15.28515625" style="99" customWidth="1"/>
    <col min="11524" max="11524" width="35.85546875" style="99" customWidth="1"/>
    <col min="11525" max="11774" width="12.7109375" style="99"/>
    <col min="11775" max="11775" width="47.28515625" style="99" customWidth="1"/>
    <col min="11776" max="11776" width="12.7109375" style="99" customWidth="1"/>
    <col min="11777" max="11777" width="8" style="99" customWidth="1"/>
    <col min="11778" max="11778" width="77.28515625" style="99" customWidth="1"/>
    <col min="11779" max="11779" width="15.28515625" style="99" customWidth="1"/>
    <col min="11780" max="11780" width="35.85546875" style="99" customWidth="1"/>
    <col min="11781" max="12030" width="12.7109375" style="99"/>
    <col min="12031" max="12031" width="47.28515625" style="99" customWidth="1"/>
    <col min="12032" max="12032" width="12.7109375" style="99" customWidth="1"/>
    <col min="12033" max="12033" width="8" style="99" customWidth="1"/>
    <col min="12034" max="12034" width="77.28515625" style="99" customWidth="1"/>
    <col min="12035" max="12035" width="15.28515625" style="99" customWidth="1"/>
    <col min="12036" max="12036" width="35.85546875" style="99" customWidth="1"/>
    <col min="12037" max="12286" width="12.7109375" style="99"/>
    <col min="12287" max="12287" width="47.28515625" style="99" customWidth="1"/>
    <col min="12288" max="12288" width="12.7109375" style="99" customWidth="1"/>
    <col min="12289" max="12289" width="8" style="99" customWidth="1"/>
    <col min="12290" max="12290" width="77.28515625" style="99" customWidth="1"/>
    <col min="12291" max="12291" width="15.28515625" style="99" customWidth="1"/>
    <col min="12292" max="12292" width="35.85546875" style="99" customWidth="1"/>
    <col min="12293" max="12542" width="12.7109375" style="99"/>
    <col min="12543" max="12543" width="47.28515625" style="99" customWidth="1"/>
    <col min="12544" max="12544" width="12.7109375" style="99" customWidth="1"/>
    <col min="12545" max="12545" width="8" style="99" customWidth="1"/>
    <col min="12546" max="12546" width="77.28515625" style="99" customWidth="1"/>
    <col min="12547" max="12547" width="15.28515625" style="99" customWidth="1"/>
    <col min="12548" max="12548" width="35.85546875" style="99" customWidth="1"/>
    <col min="12549" max="12798" width="12.7109375" style="99"/>
    <col min="12799" max="12799" width="47.28515625" style="99" customWidth="1"/>
    <col min="12800" max="12800" width="12.7109375" style="99" customWidth="1"/>
    <col min="12801" max="12801" width="8" style="99" customWidth="1"/>
    <col min="12802" max="12802" width="77.28515625" style="99" customWidth="1"/>
    <col min="12803" max="12803" width="15.28515625" style="99" customWidth="1"/>
    <col min="12804" max="12804" width="35.85546875" style="99" customWidth="1"/>
    <col min="12805" max="13054" width="12.7109375" style="99"/>
    <col min="13055" max="13055" width="47.28515625" style="99" customWidth="1"/>
    <col min="13056" max="13056" width="12.7109375" style="99" customWidth="1"/>
    <col min="13057" max="13057" width="8" style="99" customWidth="1"/>
    <col min="13058" max="13058" width="77.28515625" style="99" customWidth="1"/>
    <col min="13059" max="13059" width="15.28515625" style="99" customWidth="1"/>
    <col min="13060" max="13060" width="35.85546875" style="99" customWidth="1"/>
    <col min="13061" max="13310" width="12.7109375" style="99"/>
    <col min="13311" max="13311" width="47.28515625" style="99" customWidth="1"/>
    <col min="13312" max="13312" width="12.7109375" style="99" customWidth="1"/>
    <col min="13313" max="13313" width="8" style="99" customWidth="1"/>
    <col min="13314" max="13314" width="77.28515625" style="99" customWidth="1"/>
    <col min="13315" max="13315" width="15.28515625" style="99" customWidth="1"/>
    <col min="13316" max="13316" width="35.85546875" style="99" customWidth="1"/>
    <col min="13317" max="13566" width="12.7109375" style="99"/>
    <col min="13567" max="13567" width="47.28515625" style="99" customWidth="1"/>
    <col min="13568" max="13568" width="12.7109375" style="99" customWidth="1"/>
    <col min="13569" max="13569" width="8" style="99" customWidth="1"/>
    <col min="13570" max="13570" width="77.28515625" style="99" customWidth="1"/>
    <col min="13571" max="13571" width="15.28515625" style="99" customWidth="1"/>
    <col min="13572" max="13572" width="35.85546875" style="99" customWidth="1"/>
    <col min="13573" max="13822" width="12.7109375" style="99"/>
    <col min="13823" max="13823" width="47.28515625" style="99" customWidth="1"/>
    <col min="13824" max="13824" width="12.7109375" style="99" customWidth="1"/>
    <col min="13825" max="13825" width="8" style="99" customWidth="1"/>
    <col min="13826" max="13826" width="77.28515625" style="99" customWidth="1"/>
    <col min="13827" max="13827" width="15.28515625" style="99" customWidth="1"/>
    <col min="13828" max="13828" width="35.85546875" style="99" customWidth="1"/>
    <col min="13829" max="14078" width="12.7109375" style="99"/>
    <col min="14079" max="14079" width="47.28515625" style="99" customWidth="1"/>
    <col min="14080" max="14080" width="12.7109375" style="99" customWidth="1"/>
    <col min="14081" max="14081" width="8" style="99" customWidth="1"/>
    <col min="14082" max="14082" width="77.28515625" style="99" customWidth="1"/>
    <col min="14083" max="14083" width="15.28515625" style="99" customWidth="1"/>
    <col min="14084" max="14084" width="35.85546875" style="99" customWidth="1"/>
    <col min="14085" max="14334" width="12.7109375" style="99"/>
    <col min="14335" max="14335" width="47.28515625" style="99" customWidth="1"/>
    <col min="14336" max="14336" width="12.7109375" style="99" customWidth="1"/>
    <col min="14337" max="14337" width="8" style="99" customWidth="1"/>
    <col min="14338" max="14338" width="77.28515625" style="99" customWidth="1"/>
    <col min="14339" max="14339" width="15.28515625" style="99" customWidth="1"/>
    <col min="14340" max="14340" width="35.85546875" style="99" customWidth="1"/>
    <col min="14341" max="14590" width="12.7109375" style="99"/>
    <col min="14591" max="14591" width="47.28515625" style="99" customWidth="1"/>
    <col min="14592" max="14592" width="12.7109375" style="99" customWidth="1"/>
    <col min="14593" max="14593" width="8" style="99" customWidth="1"/>
    <col min="14594" max="14594" width="77.28515625" style="99" customWidth="1"/>
    <col min="14595" max="14595" width="15.28515625" style="99" customWidth="1"/>
    <col min="14596" max="14596" width="35.85546875" style="99" customWidth="1"/>
    <col min="14597" max="14846" width="12.7109375" style="99"/>
    <col min="14847" max="14847" width="47.28515625" style="99" customWidth="1"/>
    <col min="14848" max="14848" width="12.7109375" style="99" customWidth="1"/>
    <col min="14849" max="14849" width="8" style="99" customWidth="1"/>
    <col min="14850" max="14850" width="77.28515625" style="99" customWidth="1"/>
    <col min="14851" max="14851" width="15.28515625" style="99" customWidth="1"/>
    <col min="14852" max="14852" width="35.85546875" style="99" customWidth="1"/>
    <col min="14853" max="15102" width="12.7109375" style="99"/>
    <col min="15103" max="15103" width="47.28515625" style="99" customWidth="1"/>
    <col min="15104" max="15104" width="12.7109375" style="99" customWidth="1"/>
    <col min="15105" max="15105" width="8" style="99" customWidth="1"/>
    <col min="15106" max="15106" width="77.28515625" style="99" customWidth="1"/>
    <col min="15107" max="15107" width="15.28515625" style="99" customWidth="1"/>
    <col min="15108" max="15108" width="35.85546875" style="99" customWidth="1"/>
    <col min="15109" max="15358" width="12.7109375" style="99"/>
    <col min="15359" max="15359" width="47.28515625" style="99" customWidth="1"/>
    <col min="15360" max="15360" width="12.7109375" style="99" customWidth="1"/>
    <col min="15361" max="15361" width="8" style="99" customWidth="1"/>
    <col min="15362" max="15362" width="77.28515625" style="99" customWidth="1"/>
    <col min="15363" max="15363" width="15.28515625" style="99" customWidth="1"/>
    <col min="15364" max="15364" width="35.85546875" style="99" customWidth="1"/>
    <col min="15365" max="15614" width="12.7109375" style="99"/>
    <col min="15615" max="15615" width="47.28515625" style="99" customWidth="1"/>
    <col min="15616" max="15616" width="12.7109375" style="99" customWidth="1"/>
    <col min="15617" max="15617" width="8" style="99" customWidth="1"/>
    <col min="15618" max="15618" width="77.28515625" style="99" customWidth="1"/>
    <col min="15619" max="15619" width="15.28515625" style="99" customWidth="1"/>
    <col min="15620" max="15620" width="35.85546875" style="99" customWidth="1"/>
    <col min="15621" max="15870" width="12.7109375" style="99"/>
    <col min="15871" max="15871" width="47.28515625" style="99" customWidth="1"/>
    <col min="15872" max="15872" width="12.7109375" style="99" customWidth="1"/>
    <col min="15873" max="15873" width="8" style="99" customWidth="1"/>
    <col min="15874" max="15874" width="77.28515625" style="99" customWidth="1"/>
    <col min="15875" max="15875" width="15.28515625" style="99" customWidth="1"/>
    <col min="15876" max="15876" width="35.85546875" style="99" customWidth="1"/>
    <col min="15877" max="16126" width="12.7109375" style="99"/>
    <col min="16127" max="16127" width="47.28515625" style="99" customWidth="1"/>
    <col min="16128" max="16128" width="12.7109375" style="99" customWidth="1"/>
    <col min="16129" max="16129" width="8" style="99" customWidth="1"/>
    <col min="16130" max="16130" width="77.28515625" style="99" customWidth="1"/>
    <col min="16131" max="16131" width="15.28515625" style="99" customWidth="1"/>
    <col min="16132" max="16132" width="35.85546875" style="99" customWidth="1"/>
    <col min="16133" max="16384" width="12.7109375" style="99"/>
  </cols>
  <sheetData>
    <row r="1" spans="1:4" ht="15.75" x14ac:dyDescent="0.25">
      <c r="A1" s="197" t="s">
        <v>932</v>
      </c>
      <c r="B1" s="98"/>
    </row>
    <row r="2" spans="1:4" x14ac:dyDescent="0.2">
      <c r="A2" s="106"/>
    </row>
    <row r="3" spans="1:4" x14ac:dyDescent="0.2">
      <c r="A3" s="106"/>
    </row>
    <row r="4" spans="1:4" s="102" customFormat="1" x14ac:dyDescent="0.2">
      <c r="A4" s="300" t="s">
        <v>143</v>
      </c>
      <c r="B4" s="300" t="s">
        <v>144</v>
      </c>
      <c r="C4" s="300" t="s">
        <v>157</v>
      </c>
      <c r="D4" s="300" t="s">
        <v>1</v>
      </c>
    </row>
    <row r="5" spans="1:4" ht="14.25" x14ac:dyDescent="0.2">
      <c r="A5" s="246" t="s">
        <v>1275</v>
      </c>
      <c r="B5" s="246" t="s">
        <v>158</v>
      </c>
      <c r="C5" s="289" t="s">
        <v>159</v>
      </c>
      <c r="D5" s="293" t="s">
        <v>2869</v>
      </c>
    </row>
    <row r="6" spans="1:4" ht="14.25" x14ac:dyDescent="0.2">
      <c r="A6" s="246" t="s">
        <v>1276</v>
      </c>
      <c r="B6" s="246" t="s">
        <v>126</v>
      </c>
      <c r="C6" s="289" t="s">
        <v>160</v>
      </c>
      <c r="D6" s="293" t="s">
        <v>2870</v>
      </c>
    </row>
    <row r="7" spans="1:4" ht="14.25" customHeight="1" x14ac:dyDescent="0.2">
      <c r="A7" s="286" t="s">
        <v>1074</v>
      </c>
      <c r="B7" s="1037" t="s">
        <v>126</v>
      </c>
      <c r="C7" s="290" t="s">
        <v>161</v>
      </c>
      <c r="D7" s="1041" t="s">
        <v>2871</v>
      </c>
    </row>
    <row r="8" spans="1:4" x14ac:dyDescent="0.2">
      <c r="A8" s="287" t="s">
        <v>1075</v>
      </c>
      <c r="B8" s="1038"/>
      <c r="C8" s="709" t="s">
        <v>2872</v>
      </c>
      <c r="D8" s="1042"/>
    </row>
    <row r="9" spans="1:4" ht="14.25" x14ac:dyDescent="0.2">
      <c r="A9" s="246" t="s">
        <v>151</v>
      </c>
      <c r="B9" s="246" t="s">
        <v>126</v>
      </c>
      <c r="C9" s="289" t="s">
        <v>2474</v>
      </c>
      <c r="D9" s="293" t="s">
        <v>3123</v>
      </c>
    </row>
    <row r="10" spans="1:4" ht="14.25" x14ac:dyDescent="0.2">
      <c r="A10" s="246" t="s">
        <v>151</v>
      </c>
      <c r="B10" s="246" t="s">
        <v>126</v>
      </c>
      <c r="C10" s="710" t="s">
        <v>3124</v>
      </c>
      <c r="D10" s="293" t="s">
        <v>2873</v>
      </c>
    </row>
    <row r="11" spans="1:4" ht="14.25" x14ac:dyDescent="0.2">
      <c r="A11" s="246" t="s">
        <v>151</v>
      </c>
      <c r="B11" s="246" t="s">
        <v>126</v>
      </c>
      <c r="C11" s="289" t="s">
        <v>162</v>
      </c>
      <c r="D11" s="293" t="s">
        <v>2874</v>
      </c>
    </row>
    <row r="12" spans="1:4" x14ac:dyDescent="0.2">
      <c r="A12" s="246" t="s">
        <v>151</v>
      </c>
      <c r="B12" s="246" t="s">
        <v>126</v>
      </c>
      <c r="C12" s="289" t="s">
        <v>2475</v>
      </c>
      <c r="D12" s="293" t="s">
        <v>2476</v>
      </c>
    </row>
    <row r="13" spans="1:4" x14ac:dyDescent="0.2">
      <c r="A13" s="246" t="s">
        <v>151</v>
      </c>
      <c r="B13" s="246" t="s">
        <v>126</v>
      </c>
      <c r="C13" s="289" t="s">
        <v>2477</v>
      </c>
      <c r="D13" s="293" t="s">
        <v>2478</v>
      </c>
    </row>
    <row r="14" spans="1:4" x14ac:dyDescent="0.2">
      <c r="A14" s="246" t="s">
        <v>151</v>
      </c>
      <c r="B14" s="246" t="s">
        <v>126</v>
      </c>
      <c r="C14" s="710" t="s">
        <v>2875</v>
      </c>
      <c r="D14" s="293" t="s">
        <v>2479</v>
      </c>
    </row>
    <row r="15" spans="1:4" ht="14.25" customHeight="1" x14ac:dyDescent="0.2">
      <c r="A15" s="246" t="s">
        <v>1076</v>
      </c>
      <c r="B15" s="246" t="s">
        <v>126</v>
      </c>
      <c r="C15" s="289" t="s">
        <v>163</v>
      </c>
      <c r="D15" s="293" t="s">
        <v>2876</v>
      </c>
    </row>
    <row r="16" spans="1:4" ht="14.25" x14ac:dyDescent="0.2">
      <c r="A16" s="246" t="s">
        <v>1076</v>
      </c>
      <c r="B16" s="246" t="s">
        <v>126</v>
      </c>
      <c r="C16" s="289" t="s">
        <v>164</v>
      </c>
      <c r="D16" s="293" t="s">
        <v>2877</v>
      </c>
    </row>
    <row r="17" spans="1:4" ht="14.25" x14ac:dyDescent="0.2">
      <c r="A17" s="246" t="s">
        <v>1077</v>
      </c>
      <c r="B17" s="246" t="s">
        <v>126</v>
      </c>
      <c r="C17" s="290" t="s">
        <v>849</v>
      </c>
      <c r="D17" s="293" t="s">
        <v>2878</v>
      </c>
    </row>
    <row r="18" spans="1:4" x14ac:dyDescent="0.2">
      <c r="A18" s="286" t="s">
        <v>488</v>
      </c>
      <c r="B18" s="653" t="s">
        <v>126</v>
      </c>
      <c r="C18" s="654" t="s">
        <v>2475</v>
      </c>
      <c r="D18" s="294" t="s">
        <v>2480</v>
      </c>
    </row>
    <row r="19" spans="1:4" ht="14.25" x14ac:dyDescent="0.2">
      <c r="A19" s="740" t="s">
        <v>165</v>
      </c>
      <c r="B19" s="741" t="s">
        <v>126</v>
      </c>
      <c r="C19" s="711" t="s">
        <v>2879</v>
      </c>
      <c r="D19" s="742" t="s">
        <v>2880</v>
      </c>
    </row>
    <row r="20" spans="1:4" ht="14.25" x14ac:dyDescent="0.2">
      <c r="A20" s="1035" t="s">
        <v>165</v>
      </c>
      <c r="B20" s="1037" t="s">
        <v>126</v>
      </c>
      <c r="C20" s="1039" t="s">
        <v>166</v>
      </c>
      <c r="D20" s="294" t="s">
        <v>2881</v>
      </c>
    </row>
    <row r="21" spans="1:4" ht="14.25" x14ac:dyDescent="0.2">
      <c r="A21" s="1036"/>
      <c r="B21" s="1038"/>
      <c r="C21" s="1040"/>
      <c r="D21" s="295" t="s">
        <v>2882</v>
      </c>
    </row>
    <row r="22" spans="1:4" ht="14.25" x14ac:dyDescent="0.2">
      <c r="A22" s="246" t="s">
        <v>111</v>
      </c>
      <c r="B22" s="246" t="s">
        <v>126</v>
      </c>
      <c r="C22" s="291" t="s">
        <v>3125</v>
      </c>
      <c r="D22" s="294" t="s">
        <v>2883</v>
      </c>
    </row>
    <row r="23" spans="1:4" x14ac:dyDescent="0.2">
      <c r="A23" s="99" t="s">
        <v>2481</v>
      </c>
      <c r="B23" s="99" t="s">
        <v>126</v>
      </c>
      <c r="C23" s="99" t="s">
        <v>2475</v>
      </c>
      <c r="D23" s="655" t="s">
        <v>2476</v>
      </c>
    </row>
    <row r="24" spans="1:4" x14ac:dyDescent="0.2">
      <c r="A24" s="288" t="s">
        <v>69</v>
      </c>
      <c r="B24" s="288" t="s">
        <v>126</v>
      </c>
      <c r="C24" s="292" t="s">
        <v>169</v>
      </c>
      <c r="D24" s="296" t="s">
        <v>850</v>
      </c>
    </row>
    <row r="25" spans="1:4" x14ac:dyDescent="0.2">
      <c r="A25" s="288" t="s">
        <v>69</v>
      </c>
      <c r="B25" s="288" t="s">
        <v>126</v>
      </c>
      <c r="C25" s="292" t="s">
        <v>170</v>
      </c>
      <c r="D25" s="296" t="s">
        <v>2482</v>
      </c>
    </row>
    <row r="26" spans="1:4" x14ac:dyDescent="0.2">
      <c r="A26" s="288" t="s">
        <v>167</v>
      </c>
      <c r="B26" s="288" t="s">
        <v>126</v>
      </c>
      <c r="C26" s="292" t="s">
        <v>168</v>
      </c>
      <c r="D26" s="293" t="s">
        <v>576</v>
      </c>
    </row>
  </sheetData>
  <mergeCells count="5">
    <mergeCell ref="A20:A21"/>
    <mergeCell ref="B20:B21"/>
    <mergeCell ref="C20:C21"/>
    <mergeCell ref="B7:B8"/>
    <mergeCell ref="D7:D8"/>
  </mergeCells>
  <pageMargins left="0.12" right="0.75" top="0.51" bottom="1" header="0" footer="0"/>
  <pageSetup paperSize="9" scale="65"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00B050"/>
  </sheetPr>
  <dimension ref="A1:L11"/>
  <sheetViews>
    <sheetView zoomScaleNormal="100" workbookViewId="0">
      <selection activeCell="J108" sqref="J108"/>
    </sheetView>
  </sheetViews>
  <sheetFormatPr baseColWidth="10" defaultRowHeight="12.75" x14ac:dyDescent="0.2"/>
  <cols>
    <col min="1" max="16384" width="11.42578125" style="618"/>
  </cols>
  <sheetData>
    <row r="1" spans="1:12" ht="15.75" x14ac:dyDescent="0.25">
      <c r="A1" s="198" t="s">
        <v>933</v>
      </c>
      <c r="B1" s="99"/>
      <c r="C1" s="99"/>
      <c r="D1" s="99"/>
      <c r="E1" s="99"/>
      <c r="F1" s="99"/>
      <c r="G1" s="99"/>
      <c r="H1" s="99"/>
      <c r="I1" s="99"/>
      <c r="J1" s="99"/>
      <c r="K1" s="99"/>
      <c r="L1" s="99"/>
    </row>
    <row r="2" spans="1:12" x14ac:dyDescent="0.2">
      <c r="A2" s="106"/>
      <c r="B2" s="99"/>
      <c r="C2" s="99"/>
      <c r="D2" s="99"/>
      <c r="E2" s="99"/>
      <c r="F2" s="99"/>
      <c r="G2" s="99"/>
      <c r="H2" s="99"/>
      <c r="I2" s="99"/>
      <c r="J2" s="99"/>
      <c r="K2" s="99"/>
      <c r="L2" s="99"/>
    </row>
    <row r="3" spans="1:12" x14ac:dyDescent="0.2">
      <c r="A3" s="106"/>
      <c r="B3" s="99"/>
      <c r="C3" s="99"/>
      <c r="D3" s="99"/>
      <c r="E3" s="99"/>
      <c r="F3" s="99"/>
      <c r="G3" s="99"/>
      <c r="H3" s="99"/>
      <c r="I3" s="99"/>
      <c r="J3" s="99"/>
      <c r="K3" s="99"/>
      <c r="L3" s="99"/>
    </row>
    <row r="4" spans="1:12" x14ac:dyDescent="0.2">
      <c r="A4" s="349" t="s">
        <v>171</v>
      </c>
      <c r="B4" s="349"/>
      <c r="C4" s="349"/>
      <c r="D4" s="348"/>
      <c r="E4" s="348" t="s">
        <v>172</v>
      </c>
      <c r="F4" s="348"/>
      <c r="G4" s="349" t="s">
        <v>23</v>
      </c>
      <c r="H4" s="349"/>
      <c r="I4" s="349"/>
      <c r="J4" s="349"/>
      <c r="K4" s="349"/>
      <c r="L4" s="102"/>
    </row>
    <row r="5" spans="1:12" ht="90.75" customHeight="1" x14ac:dyDescent="0.2">
      <c r="A5" s="1043" t="s">
        <v>173</v>
      </c>
      <c r="B5" s="1043"/>
      <c r="C5" s="1043"/>
      <c r="D5" s="1044">
        <v>13000</v>
      </c>
      <c r="E5" s="1044"/>
      <c r="F5" s="1044"/>
      <c r="G5" s="1045" t="s">
        <v>1277</v>
      </c>
      <c r="H5" s="1045"/>
      <c r="I5" s="1045"/>
      <c r="J5" s="1045"/>
      <c r="K5" s="1045"/>
      <c r="L5" s="99"/>
    </row>
    <row r="6" spans="1:12" x14ac:dyDescent="0.2">
      <c r="A6" s="99"/>
      <c r="B6" s="99"/>
      <c r="C6" s="99"/>
      <c r="D6" s="99"/>
      <c r="E6" s="99"/>
      <c r="F6" s="99"/>
      <c r="G6" s="99"/>
      <c r="H6" s="99"/>
      <c r="I6" s="99"/>
      <c r="J6" s="99"/>
      <c r="K6" s="99"/>
      <c r="L6" s="99"/>
    </row>
    <row r="7" spans="1:12" x14ac:dyDescent="0.2">
      <c r="A7" s="99"/>
      <c r="B7" s="99"/>
      <c r="C7" s="99"/>
      <c r="D7" s="99"/>
      <c r="E7" s="99"/>
      <c r="F7" s="99"/>
      <c r="G7" s="99"/>
      <c r="H7" s="99"/>
      <c r="I7" s="99"/>
      <c r="J7" s="99"/>
      <c r="K7" s="99"/>
      <c r="L7" s="99"/>
    </row>
    <row r="8" spans="1:12" x14ac:dyDescent="0.2">
      <c r="A8" s="99"/>
      <c r="B8" s="99"/>
      <c r="C8" s="99"/>
      <c r="D8" s="99"/>
      <c r="E8" s="99"/>
      <c r="F8" s="99"/>
      <c r="G8" s="99"/>
      <c r="H8" s="99"/>
      <c r="I8" s="99"/>
      <c r="J8" s="99"/>
      <c r="K8" s="99"/>
      <c r="L8" s="99"/>
    </row>
    <row r="9" spans="1:12" x14ac:dyDescent="0.2">
      <c r="A9" s="99"/>
      <c r="B9" s="99"/>
      <c r="C9" s="99"/>
      <c r="D9" s="99"/>
      <c r="E9" s="99"/>
      <c r="F9" s="99"/>
      <c r="G9" s="99"/>
      <c r="H9" s="99"/>
      <c r="I9" s="99"/>
      <c r="J9" s="99"/>
      <c r="K9" s="99"/>
      <c r="L9" s="99"/>
    </row>
    <row r="10" spans="1:12" x14ac:dyDescent="0.2">
      <c r="A10" s="99"/>
      <c r="B10" s="99"/>
      <c r="C10" s="99"/>
      <c r="D10" s="99"/>
      <c r="E10" s="99"/>
      <c r="F10" s="99"/>
      <c r="G10" s="99"/>
      <c r="H10" s="99"/>
      <c r="I10" s="99"/>
      <c r="J10" s="99"/>
      <c r="K10" s="99"/>
      <c r="L10" s="99"/>
    </row>
    <row r="11" spans="1:12" x14ac:dyDescent="0.2">
      <c r="A11" s="99"/>
      <c r="B11" s="99"/>
      <c r="C11" s="99"/>
      <c r="D11" s="99"/>
      <c r="E11" s="99"/>
      <c r="F11" s="99"/>
      <c r="L11" s="99"/>
    </row>
  </sheetData>
  <mergeCells count="3">
    <mergeCell ref="A5:C5"/>
    <mergeCell ref="D5:F5"/>
    <mergeCell ref="G5:K5"/>
  </mergeCells>
  <pageMargins left="0.7" right="0.7" top="0.75" bottom="0.75" header="0.3" footer="0.3"/>
  <pageSetup paperSize="9"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00B050"/>
  </sheetPr>
  <dimension ref="A1:H127"/>
  <sheetViews>
    <sheetView zoomScaleNormal="100" workbookViewId="0">
      <pane ySplit="9" topLeftCell="A97" activePane="bottomLeft" state="frozen"/>
      <selection activeCell="J108" sqref="J108"/>
      <selection pane="bottomLeft" activeCell="F26" sqref="F26"/>
    </sheetView>
  </sheetViews>
  <sheetFormatPr baseColWidth="10" defaultRowHeight="12.75" x14ac:dyDescent="0.2"/>
  <cols>
    <col min="1" max="1" width="8.140625" style="82" customWidth="1"/>
    <col min="2" max="2" width="30.42578125" style="81" bestFit="1" customWidth="1"/>
    <col min="3" max="3" width="23" style="81" customWidth="1"/>
    <col min="4" max="4" width="9" style="82" customWidth="1"/>
    <col min="5" max="5" width="13.7109375" style="82" bestFit="1" customWidth="1"/>
    <col min="6" max="7" width="17.28515625" style="82" bestFit="1" customWidth="1"/>
    <col min="8" max="8" width="9.7109375" style="82" customWidth="1"/>
    <col min="9" max="16384" width="11.42578125" style="81"/>
  </cols>
  <sheetData>
    <row r="1" spans="1:8" ht="15.75" x14ac:dyDescent="0.25">
      <c r="A1" s="198" t="s">
        <v>934</v>
      </c>
      <c r="B1" s="105"/>
      <c r="C1" s="105"/>
    </row>
    <row r="2" spans="1:8" x14ac:dyDescent="0.2">
      <c r="A2" s="106"/>
      <c r="B2" s="105"/>
      <c r="C2" s="105"/>
    </row>
    <row r="3" spans="1:8" x14ac:dyDescent="0.2">
      <c r="A3" s="99" t="s">
        <v>1234</v>
      </c>
      <c r="B3" s="105"/>
      <c r="C3" s="105"/>
    </row>
    <row r="5" spans="1:8" x14ac:dyDescent="0.2">
      <c r="A5" s="81"/>
    </row>
    <row r="6" spans="1:8" x14ac:dyDescent="0.2">
      <c r="A6" s="83"/>
    </row>
    <row r="7" spans="1:8" ht="15.75" x14ac:dyDescent="0.25">
      <c r="A7" s="198" t="s">
        <v>174</v>
      </c>
    </row>
    <row r="8" spans="1:8" x14ac:dyDescent="0.2">
      <c r="A8" s="84"/>
      <c r="B8" s="85"/>
      <c r="C8" s="86"/>
      <c r="D8" s="86"/>
      <c r="E8" s="86"/>
      <c r="F8" s="86"/>
      <c r="G8" s="86"/>
      <c r="H8" s="84"/>
    </row>
    <row r="9" spans="1:8" s="87" customFormat="1" x14ac:dyDescent="0.2">
      <c r="A9" s="300" t="s">
        <v>175</v>
      </c>
      <c r="B9" s="300" t="s">
        <v>176</v>
      </c>
      <c r="C9" s="300" t="s">
        <v>177</v>
      </c>
      <c r="D9" s="300" t="s">
        <v>178</v>
      </c>
      <c r="E9" s="300" t="s">
        <v>1261</v>
      </c>
      <c r="F9" s="300" t="s">
        <v>179</v>
      </c>
      <c r="H9" s="88"/>
    </row>
    <row r="10" spans="1:8" s="92" customFormat="1" x14ac:dyDescent="0.2">
      <c r="A10" s="341">
        <v>8730</v>
      </c>
      <c r="B10" s="90" t="s">
        <v>1290</v>
      </c>
      <c r="C10" s="89" t="s">
        <v>180</v>
      </c>
      <c r="D10" s="89" t="s">
        <v>181</v>
      </c>
      <c r="E10" s="341" t="s">
        <v>833</v>
      </c>
      <c r="F10" s="341">
        <v>5</v>
      </c>
    </row>
    <row r="11" spans="1:8" s="92" customFormat="1" x14ac:dyDescent="0.2">
      <c r="A11" s="341">
        <v>8740</v>
      </c>
      <c r="B11" s="90" t="s">
        <v>441</v>
      </c>
      <c r="C11" s="89" t="s">
        <v>1682</v>
      </c>
      <c r="D11" s="89" t="s">
        <v>182</v>
      </c>
      <c r="E11" s="341" t="s">
        <v>834</v>
      </c>
      <c r="F11" s="341">
        <v>4</v>
      </c>
    </row>
    <row r="12" spans="1:8" s="92" customFormat="1" x14ac:dyDescent="0.2">
      <c r="A12" s="341">
        <v>8750</v>
      </c>
      <c r="B12" s="90" t="s">
        <v>442</v>
      </c>
      <c r="C12" s="89" t="s">
        <v>1683</v>
      </c>
      <c r="D12" s="89" t="s">
        <v>183</v>
      </c>
      <c r="E12" s="341" t="s">
        <v>834</v>
      </c>
      <c r="F12" s="341">
        <v>4</v>
      </c>
    </row>
    <row r="13" spans="1:8" s="92" customFormat="1" x14ac:dyDescent="0.2">
      <c r="A13" s="341">
        <v>8760</v>
      </c>
      <c r="B13" s="90" t="s">
        <v>443</v>
      </c>
      <c r="C13" s="89" t="s">
        <v>1682</v>
      </c>
      <c r="D13" s="89" t="s">
        <v>182</v>
      </c>
      <c r="E13" s="341" t="s">
        <v>835</v>
      </c>
      <c r="F13" s="341">
        <v>3</v>
      </c>
    </row>
    <row r="14" spans="1:8" s="92" customFormat="1" x14ac:dyDescent="0.2">
      <c r="A14" s="341">
        <v>8770</v>
      </c>
      <c r="B14" s="90" t="s">
        <v>444</v>
      </c>
      <c r="C14" s="89" t="s">
        <v>1683</v>
      </c>
      <c r="D14" s="89" t="s">
        <v>183</v>
      </c>
      <c r="E14" s="343" t="s">
        <v>835</v>
      </c>
      <c r="F14" s="341">
        <v>3</v>
      </c>
    </row>
    <row r="15" spans="1:8" s="92" customFormat="1" x14ac:dyDescent="0.2">
      <c r="A15" s="341">
        <v>8780</v>
      </c>
      <c r="B15" s="90" t="s">
        <v>445</v>
      </c>
      <c r="C15" s="89" t="s">
        <v>1682</v>
      </c>
      <c r="D15" s="89" t="s">
        <v>182</v>
      </c>
      <c r="E15" s="343" t="s">
        <v>836</v>
      </c>
      <c r="F15" s="341">
        <v>3</v>
      </c>
    </row>
    <row r="16" spans="1:8" s="92" customFormat="1" x14ac:dyDescent="0.2">
      <c r="A16" s="341">
        <v>8790</v>
      </c>
      <c r="B16" s="90" t="s">
        <v>446</v>
      </c>
      <c r="C16" s="89" t="s">
        <v>1683</v>
      </c>
      <c r="D16" s="89" t="s">
        <v>183</v>
      </c>
      <c r="E16" s="343" t="s">
        <v>836</v>
      </c>
      <c r="F16" s="341">
        <v>3</v>
      </c>
    </row>
    <row r="17" spans="1:6" s="92" customFormat="1" x14ac:dyDescent="0.2">
      <c r="A17" s="341">
        <v>8800</v>
      </c>
      <c r="B17" s="90" t="s">
        <v>447</v>
      </c>
      <c r="C17" s="89" t="s">
        <v>1682</v>
      </c>
      <c r="D17" s="89" t="s">
        <v>182</v>
      </c>
      <c r="E17" s="343" t="s">
        <v>448</v>
      </c>
      <c r="F17" s="341">
        <v>3</v>
      </c>
    </row>
    <row r="18" spans="1:6" s="92" customFormat="1" x14ac:dyDescent="0.2">
      <c r="A18" s="341">
        <v>8810</v>
      </c>
      <c r="B18" s="90" t="s">
        <v>449</v>
      </c>
      <c r="C18" s="89" t="s">
        <v>1683</v>
      </c>
      <c r="D18" s="89" t="s">
        <v>183</v>
      </c>
      <c r="E18" s="343" t="s">
        <v>837</v>
      </c>
      <c r="F18" s="341">
        <v>4</v>
      </c>
    </row>
    <row r="19" spans="1:6" s="92" customFormat="1" x14ac:dyDescent="0.2">
      <c r="A19" s="341">
        <v>8722</v>
      </c>
      <c r="B19" s="90" t="s">
        <v>184</v>
      </c>
      <c r="C19" s="89" t="s">
        <v>185</v>
      </c>
      <c r="D19" s="89" t="s">
        <v>838</v>
      </c>
      <c r="E19" s="341" t="s">
        <v>186</v>
      </c>
      <c r="F19" s="341" t="s">
        <v>187</v>
      </c>
    </row>
    <row r="20" spans="1:6" s="92" customFormat="1" x14ac:dyDescent="0.2">
      <c r="A20" s="341">
        <v>8820</v>
      </c>
      <c r="B20" s="93" t="s">
        <v>450</v>
      </c>
      <c r="C20" s="89" t="s">
        <v>1682</v>
      </c>
      <c r="D20" s="89" t="s">
        <v>182</v>
      </c>
      <c r="E20" s="341" t="s">
        <v>834</v>
      </c>
      <c r="F20" s="341">
        <v>3</v>
      </c>
    </row>
    <row r="21" spans="1:6" s="92" customFormat="1" x14ac:dyDescent="0.2">
      <c r="A21" s="341">
        <v>8830</v>
      </c>
      <c r="B21" s="93" t="s">
        <v>451</v>
      </c>
      <c r="C21" s="89" t="s">
        <v>1683</v>
      </c>
      <c r="D21" s="89" t="s">
        <v>183</v>
      </c>
      <c r="E21" s="341" t="s">
        <v>834</v>
      </c>
      <c r="F21" s="341">
        <v>3</v>
      </c>
    </row>
    <row r="22" spans="1:6" s="92" customFormat="1" x14ac:dyDescent="0.2">
      <c r="A22" s="341">
        <v>8840</v>
      </c>
      <c r="B22" s="93" t="s">
        <v>452</v>
      </c>
      <c r="C22" s="89" t="s">
        <v>1682</v>
      </c>
      <c r="D22" s="89" t="s">
        <v>182</v>
      </c>
      <c r="E22" s="341" t="s">
        <v>835</v>
      </c>
      <c r="F22" s="341">
        <v>3</v>
      </c>
    </row>
    <row r="23" spans="1:6" s="92" customFormat="1" x14ac:dyDescent="0.2">
      <c r="A23" s="341">
        <v>8850</v>
      </c>
      <c r="B23" s="93" t="s">
        <v>453</v>
      </c>
      <c r="C23" s="89" t="s">
        <v>1683</v>
      </c>
      <c r="D23" s="89" t="s">
        <v>183</v>
      </c>
      <c r="E23" s="343" t="s">
        <v>835</v>
      </c>
      <c r="F23" s="341">
        <v>3</v>
      </c>
    </row>
    <row r="24" spans="1:6" s="92" customFormat="1" x14ac:dyDescent="0.2">
      <c r="A24" s="341">
        <v>8855</v>
      </c>
      <c r="B24" s="93" t="s">
        <v>188</v>
      </c>
      <c r="C24" s="89" t="s">
        <v>180</v>
      </c>
      <c r="D24" s="89" t="s">
        <v>181</v>
      </c>
      <c r="E24" s="343" t="s">
        <v>839</v>
      </c>
      <c r="F24" s="341">
        <v>3</v>
      </c>
    </row>
    <row r="25" spans="1:6" s="92" customFormat="1" x14ac:dyDescent="0.2">
      <c r="A25" s="341">
        <v>8870</v>
      </c>
      <c r="B25" s="93" t="s">
        <v>454</v>
      </c>
      <c r="C25" s="89" t="s">
        <v>1682</v>
      </c>
      <c r="D25" s="89" t="s">
        <v>182</v>
      </c>
      <c r="E25" s="343" t="s">
        <v>836</v>
      </c>
      <c r="F25" s="341">
        <v>3</v>
      </c>
    </row>
    <row r="26" spans="1:6" s="92" customFormat="1" x14ac:dyDescent="0.2">
      <c r="A26" s="341">
        <v>8880</v>
      </c>
      <c r="B26" s="93" t="s">
        <v>455</v>
      </c>
      <c r="C26" s="89" t="s">
        <v>1683</v>
      </c>
      <c r="D26" s="89" t="s">
        <v>183</v>
      </c>
      <c r="E26" s="343" t="s">
        <v>836</v>
      </c>
      <c r="F26" s="341">
        <v>3</v>
      </c>
    </row>
    <row r="27" spans="1:6" s="92" customFormat="1" x14ac:dyDescent="0.2">
      <c r="A27" s="341">
        <v>8890</v>
      </c>
      <c r="B27" s="93" t="s">
        <v>456</v>
      </c>
      <c r="C27" s="89" t="s">
        <v>1682</v>
      </c>
      <c r="D27" s="89" t="s">
        <v>182</v>
      </c>
      <c r="E27" s="341" t="s">
        <v>457</v>
      </c>
      <c r="F27" s="341">
        <v>3</v>
      </c>
    </row>
    <row r="28" spans="1:6" s="92" customFormat="1" x14ac:dyDescent="0.2">
      <c r="A28" s="341">
        <v>8900</v>
      </c>
      <c r="B28" s="93" t="s">
        <v>458</v>
      </c>
      <c r="C28" s="89" t="s">
        <v>1683</v>
      </c>
      <c r="D28" s="89" t="s">
        <v>183</v>
      </c>
      <c r="E28" s="341" t="s">
        <v>837</v>
      </c>
      <c r="F28" s="341">
        <v>3</v>
      </c>
    </row>
    <row r="29" spans="1:6" s="92" customFormat="1" x14ac:dyDescent="0.2">
      <c r="A29" s="341" t="s">
        <v>189</v>
      </c>
      <c r="B29" s="93" t="s">
        <v>1278</v>
      </c>
      <c r="C29" s="89" t="s">
        <v>1684</v>
      </c>
      <c r="D29" s="89" t="s">
        <v>190</v>
      </c>
      <c r="E29" s="341" t="s">
        <v>457</v>
      </c>
      <c r="F29" s="341">
        <v>1</v>
      </c>
    </row>
    <row r="30" spans="1:6" s="92" customFormat="1" x14ac:dyDescent="0.2">
      <c r="A30" s="341" t="s">
        <v>191</v>
      </c>
      <c r="B30" s="93" t="s">
        <v>1279</v>
      </c>
      <c r="C30" s="89" t="s">
        <v>1684</v>
      </c>
      <c r="D30" s="89" t="s">
        <v>190</v>
      </c>
      <c r="E30" s="341" t="s">
        <v>457</v>
      </c>
      <c r="F30" s="341">
        <v>1</v>
      </c>
    </row>
    <row r="31" spans="1:6" s="92" customFormat="1" x14ac:dyDescent="0.2">
      <c r="A31" s="341" t="s">
        <v>192</v>
      </c>
      <c r="B31" s="93" t="s">
        <v>1280</v>
      </c>
      <c r="C31" s="89" t="s">
        <v>1684</v>
      </c>
      <c r="D31" s="89" t="s">
        <v>190</v>
      </c>
      <c r="E31" s="341" t="s">
        <v>457</v>
      </c>
      <c r="F31" s="341">
        <v>1</v>
      </c>
    </row>
    <row r="32" spans="1:6" s="92" customFormat="1" x14ac:dyDescent="0.2">
      <c r="A32" s="341" t="s">
        <v>193</v>
      </c>
      <c r="B32" s="93" t="s">
        <v>1281</v>
      </c>
      <c r="C32" s="89" t="s">
        <v>1684</v>
      </c>
      <c r="D32" s="89" t="s">
        <v>190</v>
      </c>
      <c r="E32" s="341" t="s">
        <v>457</v>
      </c>
      <c r="F32" s="341">
        <v>1</v>
      </c>
    </row>
    <row r="33" spans="1:6" s="92" customFormat="1" x14ac:dyDescent="0.2">
      <c r="A33" s="341" t="s">
        <v>194</v>
      </c>
      <c r="B33" s="93" t="s">
        <v>459</v>
      </c>
      <c r="C33" s="89" t="s">
        <v>1683</v>
      </c>
      <c r="D33" s="89" t="s">
        <v>183</v>
      </c>
      <c r="E33" s="343" t="s">
        <v>457</v>
      </c>
      <c r="F33" s="341">
        <v>3</v>
      </c>
    </row>
    <row r="34" spans="1:6" s="92" customFormat="1" x14ac:dyDescent="0.2">
      <c r="A34" s="341" t="s">
        <v>195</v>
      </c>
      <c r="B34" s="93" t="s">
        <v>1282</v>
      </c>
      <c r="C34" s="89" t="s">
        <v>1684</v>
      </c>
      <c r="D34" s="89" t="s">
        <v>190</v>
      </c>
      <c r="E34" s="341" t="s">
        <v>837</v>
      </c>
      <c r="F34" s="341">
        <v>1</v>
      </c>
    </row>
    <row r="35" spans="1:6" s="92" customFormat="1" x14ac:dyDescent="0.2">
      <c r="A35" s="341" t="s">
        <v>196</v>
      </c>
      <c r="B35" s="93" t="s">
        <v>1283</v>
      </c>
      <c r="C35" s="89" t="s">
        <v>1684</v>
      </c>
      <c r="D35" s="89" t="s">
        <v>190</v>
      </c>
      <c r="E35" s="343" t="s">
        <v>837</v>
      </c>
      <c r="F35" s="341">
        <v>1</v>
      </c>
    </row>
    <row r="36" spans="1:6" s="92" customFormat="1" x14ac:dyDescent="0.2">
      <c r="A36" s="341" t="s">
        <v>197</v>
      </c>
      <c r="B36" s="93" t="s">
        <v>1284</v>
      </c>
      <c r="C36" s="89" t="s">
        <v>1684</v>
      </c>
      <c r="D36" s="89" t="s">
        <v>190</v>
      </c>
      <c r="E36" s="341" t="s">
        <v>837</v>
      </c>
      <c r="F36" s="341">
        <v>1</v>
      </c>
    </row>
    <row r="37" spans="1:6" s="92" customFormat="1" x14ac:dyDescent="0.2">
      <c r="A37" s="341" t="s">
        <v>198</v>
      </c>
      <c r="B37" s="93" t="s">
        <v>1285</v>
      </c>
      <c r="C37" s="89" t="s">
        <v>1684</v>
      </c>
      <c r="D37" s="89" t="s">
        <v>190</v>
      </c>
      <c r="E37" s="341" t="s">
        <v>837</v>
      </c>
      <c r="F37" s="341">
        <v>1</v>
      </c>
    </row>
    <row r="38" spans="1:6" s="92" customFormat="1" x14ac:dyDescent="0.2">
      <c r="A38" s="341" t="s">
        <v>199</v>
      </c>
      <c r="B38" s="93" t="s">
        <v>1286</v>
      </c>
      <c r="C38" s="89" t="s">
        <v>1684</v>
      </c>
      <c r="D38" s="89" t="s">
        <v>190</v>
      </c>
      <c r="E38" s="341" t="s">
        <v>840</v>
      </c>
      <c r="F38" s="341">
        <v>1</v>
      </c>
    </row>
    <row r="39" spans="1:6" s="92" customFormat="1" x14ac:dyDescent="0.2">
      <c r="A39" s="341" t="s">
        <v>200</v>
      </c>
      <c r="B39" s="93" t="s">
        <v>1287</v>
      </c>
      <c r="C39" s="89" t="s">
        <v>1684</v>
      </c>
      <c r="D39" s="89" t="s">
        <v>190</v>
      </c>
      <c r="E39" s="343" t="s">
        <v>840</v>
      </c>
      <c r="F39" s="341">
        <v>1</v>
      </c>
    </row>
    <row r="40" spans="1:6" s="92" customFormat="1" x14ac:dyDescent="0.2">
      <c r="A40" s="341" t="s">
        <v>201</v>
      </c>
      <c r="B40" s="93" t="s">
        <v>1288</v>
      </c>
      <c r="C40" s="89" t="s">
        <v>1684</v>
      </c>
      <c r="D40" s="89" t="s">
        <v>190</v>
      </c>
      <c r="E40" s="341" t="s">
        <v>840</v>
      </c>
      <c r="F40" s="341">
        <v>1</v>
      </c>
    </row>
    <row r="41" spans="1:6" s="92" customFormat="1" x14ac:dyDescent="0.2">
      <c r="A41" s="341" t="s">
        <v>202</v>
      </c>
      <c r="B41" s="93" t="s">
        <v>1289</v>
      </c>
      <c r="C41" s="89" t="s">
        <v>1684</v>
      </c>
      <c r="D41" s="89" t="s">
        <v>190</v>
      </c>
      <c r="E41" s="341" t="s">
        <v>840</v>
      </c>
      <c r="F41" s="341">
        <v>1</v>
      </c>
    </row>
    <row r="42" spans="1:6" s="92" customFormat="1" x14ac:dyDescent="0.2">
      <c r="A42" s="341">
        <v>8940</v>
      </c>
      <c r="B42" s="93" t="s">
        <v>460</v>
      </c>
      <c r="C42" s="89" t="s">
        <v>1683</v>
      </c>
      <c r="D42" s="89" t="s">
        <v>183</v>
      </c>
      <c r="E42" s="341" t="s">
        <v>841</v>
      </c>
      <c r="F42" s="341">
        <v>3</v>
      </c>
    </row>
    <row r="43" spans="1:6" s="92" customFormat="1" x14ac:dyDescent="0.2">
      <c r="A43" s="341">
        <v>8975</v>
      </c>
      <c r="B43" s="93" t="s">
        <v>461</v>
      </c>
      <c r="C43" s="89" t="s">
        <v>1683</v>
      </c>
      <c r="D43" s="89" t="s">
        <v>183</v>
      </c>
      <c r="E43" s="341" t="s">
        <v>836</v>
      </c>
      <c r="F43" s="341">
        <v>3</v>
      </c>
    </row>
    <row r="44" spans="1:6" s="92" customFormat="1" x14ac:dyDescent="0.2">
      <c r="A44" s="341" t="s">
        <v>203</v>
      </c>
      <c r="B44" s="93" t="s">
        <v>462</v>
      </c>
      <c r="C44" s="89" t="s">
        <v>1684</v>
      </c>
      <c r="D44" s="89" t="s">
        <v>190</v>
      </c>
      <c r="E44" s="343" t="s">
        <v>457</v>
      </c>
      <c r="F44" s="341">
        <v>1</v>
      </c>
    </row>
    <row r="45" spans="1:6" s="92" customFormat="1" x14ac:dyDescent="0.2">
      <c r="A45" s="341" t="s">
        <v>204</v>
      </c>
      <c r="B45" s="93" t="s">
        <v>463</v>
      </c>
      <c r="C45" s="89" t="s">
        <v>1684</v>
      </c>
      <c r="D45" s="89" t="s">
        <v>190</v>
      </c>
      <c r="E45" s="343" t="s">
        <v>457</v>
      </c>
      <c r="F45" s="341">
        <v>1</v>
      </c>
    </row>
    <row r="46" spans="1:6" s="92" customFormat="1" x14ac:dyDescent="0.2">
      <c r="A46" s="341">
        <v>9010</v>
      </c>
      <c r="B46" s="93" t="s">
        <v>464</v>
      </c>
      <c r="C46" s="89" t="s">
        <v>1683</v>
      </c>
      <c r="D46" s="89" t="s">
        <v>183</v>
      </c>
      <c r="E46" s="341" t="s">
        <v>465</v>
      </c>
      <c r="F46" s="341">
        <v>3</v>
      </c>
    </row>
    <row r="47" spans="1:6" s="92" customFormat="1" x14ac:dyDescent="0.2">
      <c r="A47" s="341">
        <v>9005</v>
      </c>
      <c r="B47" s="93" t="s">
        <v>466</v>
      </c>
      <c r="C47" s="89" t="s">
        <v>1683</v>
      </c>
      <c r="D47" s="89" t="s">
        <v>183</v>
      </c>
      <c r="E47" s="341" t="s">
        <v>467</v>
      </c>
      <c r="F47" s="341">
        <v>3</v>
      </c>
    </row>
    <row r="48" spans="1:6" s="92" customFormat="1" x14ac:dyDescent="0.2">
      <c r="A48" s="341">
        <v>9070</v>
      </c>
      <c r="B48" s="93" t="s">
        <v>468</v>
      </c>
      <c r="C48" s="89" t="s">
        <v>1683</v>
      </c>
      <c r="D48" s="89" t="s">
        <v>183</v>
      </c>
      <c r="E48" s="341" t="s">
        <v>465</v>
      </c>
      <c r="F48" s="341">
        <v>3</v>
      </c>
    </row>
    <row r="49" spans="1:8" s="92" customFormat="1" x14ac:dyDescent="0.2">
      <c r="A49" s="341" t="s">
        <v>205</v>
      </c>
      <c r="B49" s="93" t="s">
        <v>1291</v>
      </c>
      <c r="C49" s="89" t="s">
        <v>1684</v>
      </c>
      <c r="D49" s="89" t="s">
        <v>190</v>
      </c>
      <c r="E49" s="341" t="s">
        <v>842</v>
      </c>
      <c r="F49" s="341">
        <v>1</v>
      </c>
    </row>
    <row r="50" spans="1:8" s="92" customFormat="1" x14ac:dyDescent="0.2">
      <c r="A50" s="341" t="s">
        <v>206</v>
      </c>
      <c r="B50" s="93" t="s">
        <v>1292</v>
      </c>
      <c r="C50" s="89" t="s">
        <v>1684</v>
      </c>
      <c r="D50" s="89" t="s">
        <v>190</v>
      </c>
      <c r="E50" s="341" t="s">
        <v>842</v>
      </c>
      <c r="F50" s="341">
        <v>1</v>
      </c>
    </row>
    <row r="51" spans="1:8" s="92" customFormat="1" x14ac:dyDescent="0.2">
      <c r="A51" s="341" t="s">
        <v>207</v>
      </c>
      <c r="B51" s="93" t="s">
        <v>1293</v>
      </c>
      <c r="C51" s="89" t="s">
        <v>1684</v>
      </c>
      <c r="D51" s="89" t="s">
        <v>190</v>
      </c>
      <c r="E51" s="341" t="s">
        <v>842</v>
      </c>
      <c r="F51" s="341">
        <v>1</v>
      </c>
    </row>
    <row r="52" spans="1:8" s="92" customFormat="1" x14ac:dyDescent="0.2">
      <c r="A52" s="341">
        <v>9060</v>
      </c>
      <c r="B52" s="93" t="s">
        <v>469</v>
      </c>
      <c r="C52" s="89" t="s">
        <v>1683</v>
      </c>
      <c r="D52" s="89" t="s">
        <v>183</v>
      </c>
      <c r="E52" s="341" t="s">
        <v>843</v>
      </c>
      <c r="F52" s="341">
        <v>3</v>
      </c>
    </row>
    <row r="53" spans="1:8" s="92" customFormat="1" x14ac:dyDescent="0.2">
      <c r="A53" s="341">
        <v>8700</v>
      </c>
      <c r="B53" s="93" t="s">
        <v>208</v>
      </c>
      <c r="C53" s="89" t="s">
        <v>209</v>
      </c>
      <c r="D53" s="89" t="s">
        <v>210</v>
      </c>
      <c r="E53" s="341" t="s">
        <v>211</v>
      </c>
      <c r="F53" s="341">
        <v>25</v>
      </c>
      <c r="G53" s="94"/>
      <c r="H53" s="94"/>
    </row>
    <row r="54" spans="1:8" s="92" customFormat="1" x14ac:dyDescent="0.2">
      <c r="A54" s="341">
        <v>8710</v>
      </c>
      <c r="B54" s="93" t="s">
        <v>1685</v>
      </c>
      <c r="C54" s="89" t="s">
        <v>212</v>
      </c>
      <c r="D54" s="89" t="s">
        <v>213</v>
      </c>
      <c r="E54" s="341" t="s">
        <v>470</v>
      </c>
      <c r="F54" s="341">
        <v>10</v>
      </c>
      <c r="G54" s="91"/>
      <c r="H54" s="91"/>
    </row>
    <row r="55" spans="1:8" s="92" customFormat="1" x14ac:dyDescent="0.2">
      <c r="A55" s="341">
        <v>8570</v>
      </c>
      <c r="B55" s="93" t="s">
        <v>214</v>
      </c>
      <c r="C55" s="89" t="s">
        <v>212</v>
      </c>
      <c r="D55" s="89" t="s">
        <v>181</v>
      </c>
      <c r="E55" s="341" t="s">
        <v>471</v>
      </c>
      <c r="F55" s="341">
        <v>24</v>
      </c>
      <c r="G55" s="91"/>
      <c r="H55" s="91"/>
    </row>
    <row r="56" spans="1:8" s="92" customFormat="1" x14ac:dyDescent="0.2">
      <c r="A56" s="341">
        <v>9175</v>
      </c>
      <c r="B56" s="93" t="s">
        <v>215</v>
      </c>
      <c r="C56" s="89" t="s">
        <v>216</v>
      </c>
      <c r="D56" s="89" t="s">
        <v>181</v>
      </c>
      <c r="E56" s="341" t="s">
        <v>472</v>
      </c>
      <c r="F56" s="341">
        <v>20</v>
      </c>
      <c r="G56" s="91"/>
      <c r="H56" s="91"/>
    </row>
    <row r="57" spans="1:8" s="92" customFormat="1" x14ac:dyDescent="0.2">
      <c r="A57" s="341">
        <v>8670</v>
      </c>
      <c r="B57" s="93" t="s">
        <v>217</v>
      </c>
      <c r="C57" s="89" t="s">
        <v>1684</v>
      </c>
      <c r="D57" s="89" t="s">
        <v>190</v>
      </c>
      <c r="E57" s="341" t="s">
        <v>218</v>
      </c>
      <c r="F57" s="341">
        <v>8</v>
      </c>
      <c r="G57" s="94"/>
      <c r="H57" s="94"/>
    </row>
    <row r="58" spans="1:8" x14ac:dyDescent="0.2">
      <c r="A58" s="341">
        <v>8680</v>
      </c>
      <c r="B58" s="93" t="s">
        <v>219</v>
      </c>
      <c r="C58" s="89" t="s">
        <v>1684</v>
      </c>
      <c r="D58" s="89" t="s">
        <v>190</v>
      </c>
      <c r="E58" s="341" t="s">
        <v>218</v>
      </c>
      <c r="F58" s="341">
        <v>5</v>
      </c>
    </row>
    <row r="59" spans="1:8" x14ac:dyDescent="0.2">
      <c r="A59" s="341">
        <v>8685</v>
      </c>
      <c r="B59" s="93" t="s">
        <v>220</v>
      </c>
      <c r="C59" s="89" t="s">
        <v>1684</v>
      </c>
      <c r="D59" s="89" t="s">
        <v>190</v>
      </c>
      <c r="E59" s="341" t="s">
        <v>218</v>
      </c>
      <c r="F59" s="341">
        <v>5</v>
      </c>
    </row>
    <row r="60" spans="1:8" x14ac:dyDescent="0.2">
      <c r="A60" s="341">
        <v>8690</v>
      </c>
      <c r="B60" s="93" t="s">
        <v>221</v>
      </c>
      <c r="C60" s="89" t="s">
        <v>1684</v>
      </c>
      <c r="D60" s="89" t="s">
        <v>190</v>
      </c>
      <c r="E60" s="341" t="s">
        <v>218</v>
      </c>
      <c r="F60" s="341">
        <v>5</v>
      </c>
    </row>
    <row r="61" spans="1:8" x14ac:dyDescent="0.2">
      <c r="A61" s="341">
        <v>8692</v>
      </c>
      <c r="B61" s="93" t="s">
        <v>222</v>
      </c>
      <c r="C61" s="89" t="s">
        <v>1684</v>
      </c>
      <c r="D61" s="89" t="s">
        <v>190</v>
      </c>
      <c r="E61" s="341" t="s">
        <v>218</v>
      </c>
      <c r="F61" s="341">
        <v>5</v>
      </c>
    </row>
    <row r="62" spans="1:8" x14ac:dyDescent="0.2">
      <c r="A62" s="341">
        <v>8694</v>
      </c>
      <c r="B62" s="93" t="s">
        <v>223</v>
      </c>
      <c r="C62" s="89" t="s">
        <v>1684</v>
      </c>
      <c r="D62" s="89" t="s">
        <v>190</v>
      </c>
      <c r="E62" s="341" t="s">
        <v>218</v>
      </c>
      <c r="F62" s="341">
        <v>5</v>
      </c>
    </row>
    <row r="63" spans="1:8" x14ac:dyDescent="0.2">
      <c r="A63" s="341"/>
      <c r="B63" s="93"/>
      <c r="C63" s="89"/>
      <c r="D63" s="89"/>
      <c r="E63" s="341"/>
      <c r="F63" s="341"/>
    </row>
    <row r="64" spans="1:8" x14ac:dyDescent="0.2">
      <c r="A64" s="342"/>
      <c r="B64" s="344"/>
      <c r="C64" s="472"/>
      <c r="D64" s="472"/>
      <c r="E64" s="342"/>
      <c r="F64" s="342"/>
    </row>
    <row r="65" spans="1:6" x14ac:dyDescent="0.2">
      <c r="A65" s="341"/>
      <c r="B65" s="93"/>
      <c r="C65" s="89"/>
      <c r="D65" s="89"/>
      <c r="E65" s="341"/>
      <c r="F65" s="341"/>
    </row>
    <row r="66" spans="1:6" x14ac:dyDescent="0.2">
      <c r="A66" s="341">
        <v>8860</v>
      </c>
      <c r="B66" s="93" t="s">
        <v>473</v>
      </c>
      <c r="C66" s="89" t="s">
        <v>474</v>
      </c>
      <c r="D66" s="89" t="s">
        <v>190</v>
      </c>
      <c r="E66" s="341" t="s">
        <v>225</v>
      </c>
      <c r="F66" s="341">
        <v>1</v>
      </c>
    </row>
    <row r="67" spans="1:6" x14ac:dyDescent="0.2">
      <c r="A67" s="341">
        <v>8886</v>
      </c>
      <c r="B67" s="93" t="s">
        <v>477</v>
      </c>
      <c r="C67" s="89" t="s">
        <v>478</v>
      </c>
      <c r="D67" s="89" t="s">
        <v>182</v>
      </c>
      <c r="E67" s="341" t="s">
        <v>218</v>
      </c>
      <c r="F67" s="341">
        <v>3</v>
      </c>
    </row>
    <row r="68" spans="1:6" x14ac:dyDescent="0.2">
      <c r="A68" s="341">
        <v>8882</v>
      </c>
      <c r="B68" s="93" t="s">
        <v>479</v>
      </c>
      <c r="C68" s="89" t="s">
        <v>478</v>
      </c>
      <c r="D68" s="89" t="s">
        <v>182</v>
      </c>
      <c r="E68" s="341" t="s">
        <v>218</v>
      </c>
      <c r="F68" s="341">
        <v>3</v>
      </c>
    </row>
    <row r="69" spans="1:6" x14ac:dyDescent="0.2">
      <c r="A69" s="341">
        <v>8881</v>
      </c>
      <c r="B69" s="93" t="s">
        <v>480</v>
      </c>
      <c r="C69" s="89" t="s">
        <v>478</v>
      </c>
      <c r="D69" s="89" t="s">
        <v>182</v>
      </c>
      <c r="E69" s="341" t="s">
        <v>218</v>
      </c>
      <c r="F69" s="341">
        <v>3</v>
      </c>
    </row>
    <row r="70" spans="1:6" x14ac:dyDescent="0.2">
      <c r="A70" s="341">
        <v>8881.1</v>
      </c>
      <c r="B70" s="93" t="s">
        <v>2452</v>
      </c>
      <c r="C70" s="89" t="s">
        <v>478</v>
      </c>
      <c r="D70" s="89" t="s">
        <v>190</v>
      </c>
      <c r="E70" s="341" t="s">
        <v>225</v>
      </c>
      <c r="F70" s="341">
        <v>3</v>
      </c>
    </row>
    <row r="71" spans="1:6" x14ac:dyDescent="0.2">
      <c r="A71" s="341">
        <v>8912</v>
      </c>
      <c r="B71" s="345" t="s">
        <v>226</v>
      </c>
      <c r="C71" s="89" t="s">
        <v>476</v>
      </c>
      <c r="D71" s="89" t="s">
        <v>182</v>
      </c>
      <c r="E71" s="341" t="s">
        <v>471</v>
      </c>
      <c r="F71" s="341">
        <v>3</v>
      </c>
    </row>
    <row r="72" spans="1:6" x14ac:dyDescent="0.2">
      <c r="A72" s="341">
        <v>8914</v>
      </c>
      <c r="B72" s="345" t="s">
        <v>226</v>
      </c>
      <c r="C72" s="89" t="s">
        <v>476</v>
      </c>
      <c r="D72" s="89" t="s">
        <v>182</v>
      </c>
      <c r="E72" s="341" t="s">
        <v>471</v>
      </c>
      <c r="F72" s="341">
        <v>3</v>
      </c>
    </row>
    <row r="73" spans="1:6" x14ac:dyDescent="0.2">
      <c r="A73" s="341">
        <v>8918</v>
      </c>
      <c r="B73" s="345" t="s">
        <v>844</v>
      </c>
      <c r="C73" s="89" t="s">
        <v>476</v>
      </c>
      <c r="D73" s="89" t="s">
        <v>182</v>
      </c>
      <c r="E73" s="341" t="s">
        <v>224</v>
      </c>
      <c r="F73" s="341">
        <v>3</v>
      </c>
    </row>
    <row r="74" spans="1:6" x14ac:dyDescent="0.2">
      <c r="A74" s="341">
        <v>8960</v>
      </c>
      <c r="B74" s="345" t="s">
        <v>481</v>
      </c>
      <c r="C74" s="89" t="s">
        <v>476</v>
      </c>
      <c r="D74" s="89" t="s">
        <v>182</v>
      </c>
      <c r="E74" s="341" t="s">
        <v>472</v>
      </c>
      <c r="F74" s="341">
        <v>3</v>
      </c>
    </row>
    <row r="75" spans="1:6" x14ac:dyDescent="0.2">
      <c r="A75" s="341">
        <v>8963</v>
      </c>
      <c r="B75" s="345" t="s">
        <v>481</v>
      </c>
      <c r="C75" s="89" t="s">
        <v>476</v>
      </c>
      <c r="D75" s="89" t="s">
        <v>182</v>
      </c>
      <c r="E75" s="341" t="s">
        <v>472</v>
      </c>
      <c r="F75" s="341">
        <v>3</v>
      </c>
    </row>
    <row r="76" spans="1:6" x14ac:dyDescent="0.2">
      <c r="A76" s="341">
        <v>8965</v>
      </c>
      <c r="B76" s="345" t="s">
        <v>481</v>
      </c>
      <c r="C76" s="89" t="s">
        <v>476</v>
      </c>
      <c r="D76" s="89" t="s">
        <v>182</v>
      </c>
      <c r="E76" s="341" t="s">
        <v>472</v>
      </c>
      <c r="F76" s="341">
        <v>3</v>
      </c>
    </row>
    <row r="77" spans="1:6" x14ac:dyDescent="0.2">
      <c r="A77" s="341">
        <v>8915</v>
      </c>
      <c r="B77" s="345" t="s">
        <v>482</v>
      </c>
      <c r="C77" s="89" t="s">
        <v>475</v>
      </c>
      <c r="D77" s="89" t="s">
        <v>190</v>
      </c>
      <c r="E77" s="341" t="s">
        <v>224</v>
      </c>
      <c r="F77" s="341">
        <v>1</v>
      </c>
    </row>
    <row r="78" spans="1:6" x14ac:dyDescent="0.2">
      <c r="A78" s="341">
        <v>8970</v>
      </c>
      <c r="B78" s="345" t="s">
        <v>227</v>
      </c>
      <c r="C78" s="89" t="s">
        <v>476</v>
      </c>
      <c r="D78" s="89" t="s">
        <v>182</v>
      </c>
      <c r="E78" s="341" t="s">
        <v>218</v>
      </c>
      <c r="F78" s="341">
        <v>3</v>
      </c>
    </row>
    <row r="79" spans="1:6" x14ac:dyDescent="0.2">
      <c r="A79" s="341">
        <v>8972</v>
      </c>
      <c r="B79" s="345" t="s">
        <v>227</v>
      </c>
      <c r="C79" s="89" t="s">
        <v>476</v>
      </c>
      <c r="D79" s="89" t="s">
        <v>182</v>
      </c>
      <c r="E79" s="341" t="s">
        <v>218</v>
      </c>
      <c r="F79" s="341">
        <v>3</v>
      </c>
    </row>
    <row r="80" spans="1:6" x14ac:dyDescent="0.2">
      <c r="A80" s="341">
        <v>8977</v>
      </c>
      <c r="B80" s="345" t="s">
        <v>845</v>
      </c>
      <c r="C80" s="89" t="s">
        <v>476</v>
      </c>
      <c r="D80" s="89" t="s">
        <v>182</v>
      </c>
      <c r="E80" s="341" t="s">
        <v>225</v>
      </c>
      <c r="F80" s="341">
        <v>3</v>
      </c>
    </row>
    <row r="81" spans="1:6" x14ac:dyDescent="0.2">
      <c r="A81" s="341">
        <v>8977.1</v>
      </c>
      <c r="B81" s="345" t="s">
        <v>845</v>
      </c>
      <c r="C81" s="89" t="s">
        <v>476</v>
      </c>
      <c r="D81" s="89" t="s">
        <v>182</v>
      </c>
      <c r="E81" s="341" t="s">
        <v>225</v>
      </c>
      <c r="F81" s="341">
        <v>3</v>
      </c>
    </row>
    <row r="82" spans="1:6" x14ac:dyDescent="0.2">
      <c r="A82" s="341">
        <v>8980</v>
      </c>
      <c r="B82" s="345" t="s">
        <v>483</v>
      </c>
      <c r="C82" s="89" t="s">
        <v>476</v>
      </c>
      <c r="D82" s="89" t="s">
        <v>182</v>
      </c>
      <c r="E82" s="341" t="s">
        <v>471</v>
      </c>
      <c r="F82" s="341">
        <v>3</v>
      </c>
    </row>
    <row r="83" spans="1:6" x14ac:dyDescent="0.2">
      <c r="A83" s="341">
        <v>8981</v>
      </c>
      <c r="B83" s="345" t="s">
        <v>228</v>
      </c>
      <c r="C83" s="89" t="s">
        <v>476</v>
      </c>
      <c r="D83" s="89" t="s">
        <v>182</v>
      </c>
      <c r="E83" s="341" t="s">
        <v>471</v>
      </c>
      <c r="F83" s="341">
        <v>3</v>
      </c>
    </row>
    <row r="84" spans="1:6" x14ac:dyDescent="0.2">
      <c r="A84" s="341">
        <v>8985</v>
      </c>
      <c r="B84" s="93" t="s">
        <v>484</v>
      </c>
      <c r="C84" s="89" t="s">
        <v>476</v>
      </c>
      <c r="D84" s="89" t="s">
        <v>182</v>
      </c>
      <c r="E84" s="341" t="s">
        <v>472</v>
      </c>
      <c r="F84" s="341">
        <v>3</v>
      </c>
    </row>
    <row r="85" spans="1:6" x14ac:dyDescent="0.2">
      <c r="A85" s="341">
        <v>8990</v>
      </c>
      <c r="B85" s="93" t="s">
        <v>484</v>
      </c>
      <c r="C85" s="89" t="s">
        <v>476</v>
      </c>
      <c r="D85" s="89" t="s">
        <v>182</v>
      </c>
      <c r="E85" s="341" t="s">
        <v>472</v>
      </c>
      <c r="F85" s="341">
        <v>3</v>
      </c>
    </row>
    <row r="86" spans="1:6" x14ac:dyDescent="0.2">
      <c r="A86" s="341">
        <v>9015</v>
      </c>
      <c r="B86" s="93" t="s">
        <v>485</v>
      </c>
      <c r="C86" s="89" t="s">
        <v>476</v>
      </c>
      <c r="D86" s="89" t="s">
        <v>182</v>
      </c>
      <c r="E86" s="341" t="s">
        <v>218</v>
      </c>
      <c r="F86" s="341">
        <v>3</v>
      </c>
    </row>
    <row r="87" spans="1:6" x14ac:dyDescent="0.2">
      <c r="A87" s="341">
        <v>9016</v>
      </c>
      <c r="B87" s="93" t="s">
        <v>229</v>
      </c>
      <c r="C87" s="89" t="s">
        <v>486</v>
      </c>
      <c r="D87" s="89" t="s">
        <v>182</v>
      </c>
      <c r="E87" s="341" t="s">
        <v>457</v>
      </c>
      <c r="F87" s="341">
        <v>3</v>
      </c>
    </row>
    <row r="88" spans="1:6" x14ac:dyDescent="0.2">
      <c r="A88" s="341">
        <v>9035</v>
      </c>
      <c r="B88" s="93" t="s">
        <v>230</v>
      </c>
      <c r="C88" s="89" t="s">
        <v>486</v>
      </c>
      <c r="D88" s="89" t="s">
        <v>182</v>
      </c>
      <c r="E88" s="341" t="s">
        <v>487</v>
      </c>
      <c r="F88" s="341">
        <v>3</v>
      </c>
    </row>
    <row r="89" spans="1:6" x14ac:dyDescent="0.2">
      <c r="A89" s="341">
        <v>9040</v>
      </c>
      <c r="B89" s="93" t="s">
        <v>231</v>
      </c>
      <c r="C89" s="89" t="s">
        <v>476</v>
      </c>
      <c r="D89" s="89" t="s">
        <v>182</v>
      </c>
      <c r="E89" s="341" t="s">
        <v>487</v>
      </c>
      <c r="F89" s="341">
        <v>3</v>
      </c>
    </row>
    <row r="90" spans="1:6" x14ac:dyDescent="0.2">
      <c r="A90" s="341">
        <v>9045</v>
      </c>
      <c r="B90" s="93" t="s">
        <v>488</v>
      </c>
      <c r="C90" s="89" t="s">
        <v>476</v>
      </c>
      <c r="D90" s="89" t="s">
        <v>182</v>
      </c>
      <c r="E90" s="341" t="s">
        <v>471</v>
      </c>
      <c r="F90" s="341">
        <v>3</v>
      </c>
    </row>
    <row r="91" spans="1:6" x14ac:dyDescent="0.2">
      <c r="A91" s="341">
        <v>9047</v>
      </c>
      <c r="B91" s="93" t="s">
        <v>488</v>
      </c>
      <c r="C91" s="89" t="s">
        <v>476</v>
      </c>
      <c r="D91" s="89" t="s">
        <v>182</v>
      </c>
      <c r="E91" s="341" t="s">
        <v>471</v>
      </c>
      <c r="F91" s="341">
        <v>3</v>
      </c>
    </row>
    <row r="92" spans="1:6" x14ac:dyDescent="0.2">
      <c r="A92" s="341">
        <v>9050</v>
      </c>
      <c r="B92" s="93" t="s">
        <v>490</v>
      </c>
      <c r="C92" s="89" t="s">
        <v>1683</v>
      </c>
      <c r="D92" s="89" t="s">
        <v>183</v>
      </c>
      <c r="E92" s="341" t="s">
        <v>491</v>
      </c>
      <c r="F92" s="341">
        <v>3</v>
      </c>
    </row>
    <row r="93" spans="1:6" x14ac:dyDescent="0.2">
      <c r="A93" s="341">
        <v>9052</v>
      </c>
      <c r="B93" s="93" t="s">
        <v>492</v>
      </c>
      <c r="C93" s="89" t="s">
        <v>1683</v>
      </c>
      <c r="D93" s="89" t="s">
        <v>183</v>
      </c>
      <c r="E93" s="341" t="s">
        <v>493</v>
      </c>
      <c r="F93" s="341">
        <v>3</v>
      </c>
    </row>
    <row r="94" spans="1:6" x14ac:dyDescent="0.2">
      <c r="A94" s="341">
        <v>9054</v>
      </c>
      <c r="B94" s="93" t="s">
        <v>494</v>
      </c>
      <c r="C94" s="89" t="s">
        <v>1682</v>
      </c>
      <c r="D94" s="89" t="s">
        <v>182</v>
      </c>
      <c r="E94" s="341" t="s">
        <v>846</v>
      </c>
      <c r="F94" s="341">
        <v>3</v>
      </c>
    </row>
    <row r="95" spans="1:6" x14ac:dyDescent="0.2">
      <c r="A95" s="341">
        <v>9055</v>
      </c>
      <c r="B95" s="93" t="s">
        <v>489</v>
      </c>
      <c r="C95" s="89" t="s">
        <v>486</v>
      </c>
      <c r="D95" s="89" t="s">
        <v>182</v>
      </c>
      <c r="E95" s="341" t="s">
        <v>465</v>
      </c>
      <c r="F95" s="341">
        <v>1</v>
      </c>
    </row>
    <row r="96" spans="1:6" x14ac:dyDescent="0.2">
      <c r="A96" s="341">
        <v>9055.1</v>
      </c>
      <c r="B96" s="93" t="s">
        <v>489</v>
      </c>
      <c r="C96" s="89" t="s">
        <v>486</v>
      </c>
      <c r="D96" s="89" t="s">
        <v>182</v>
      </c>
      <c r="E96" s="341" t="s">
        <v>224</v>
      </c>
      <c r="F96" s="341">
        <v>1</v>
      </c>
    </row>
    <row r="97" spans="1:6" x14ac:dyDescent="0.2">
      <c r="A97" s="341">
        <v>9055.2999999999993</v>
      </c>
      <c r="B97" s="93" t="s">
        <v>489</v>
      </c>
      <c r="C97" s="89" t="s">
        <v>486</v>
      </c>
      <c r="D97" s="89" t="s">
        <v>182</v>
      </c>
      <c r="E97" s="341" t="s">
        <v>2453</v>
      </c>
      <c r="F97" s="341">
        <v>1</v>
      </c>
    </row>
    <row r="98" spans="1:6" x14ac:dyDescent="0.2">
      <c r="A98" s="341">
        <v>9065</v>
      </c>
      <c r="B98" s="93" t="s">
        <v>232</v>
      </c>
      <c r="C98" s="89" t="s">
        <v>476</v>
      </c>
      <c r="D98" s="89" t="s">
        <v>182</v>
      </c>
      <c r="E98" s="341" t="s">
        <v>225</v>
      </c>
      <c r="F98" s="341">
        <v>3</v>
      </c>
    </row>
    <row r="99" spans="1:6" x14ac:dyDescent="0.2">
      <c r="A99" s="341">
        <v>9067</v>
      </c>
      <c r="B99" s="93" t="s">
        <v>232</v>
      </c>
      <c r="C99" s="89" t="s">
        <v>476</v>
      </c>
      <c r="D99" s="89" t="s">
        <v>182</v>
      </c>
      <c r="E99" s="341" t="s">
        <v>225</v>
      </c>
      <c r="F99" s="341">
        <v>3</v>
      </c>
    </row>
    <row r="100" spans="1:6" x14ac:dyDescent="0.2">
      <c r="A100" s="341">
        <v>9075</v>
      </c>
      <c r="B100" s="93" t="s">
        <v>495</v>
      </c>
      <c r="C100" s="89" t="s">
        <v>1683</v>
      </c>
      <c r="D100" s="89" t="s">
        <v>183</v>
      </c>
      <c r="E100" s="341" t="s">
        <v>496</v>
      </c>
      <c r="F100" s="341">
        <v>3</v>
      </c>
    </row>
    <row r="101" spans="1:6" x14ac:dyDescent="0.2">
      <c r="A101" s="341">
        <v>9084</v>
      </c>
      <c r="B101" s="93" t="s">
        <v>497</v>
      </c>
      <c r="C101" s="89" t="s">
        <v>476</v>
      </c>
      <c r="D101" s="89" t="s">
        <v>182</v>
      </c>
      <c r="E101" s="341" t="s">
        <v>471</v>
      </c>
      <c r="F101" s="341">
        <v>3</v>
      </c>
    </row>
    <row r="102" spans="1:6" x14ac:dyDescent="0.2">
      <c r="A102" s="341">
        <v>9086</v>
      </c>
      <c r="B102" s="93" t="s">
        <v>497</v>
      </c>
      <c r="C102" s="89" t="s">
        <v>476</v>
      </c>
      <c r="D102" s="89" t="s">
        <v>182</v>
      </c>
      <c r="E102" s="341" t="s">
        <v>471</v>
      </c>
      <c r="F102" s="341">
        <v>3</v>
      </c>
    </row>
    <row r="103" spans="1:6" x14ac:dyDescent="0.2">
      <c r="A103" s="341">
        <v>9090</v>
      </c>
      <c r="B103" s="93" t="s">
        <v>233</v>
      </c>
      <c r="C103" s="89" t="s">
        <v>476</v>
      </c>
      <c r="D103" s="89" t="s">
        <v>182</v>
      </c>
      <c r="E103" s="341" t="s">
        <v>472</v>
      </c>
      <c r="F103" s="341">
        <v>3</v>
      </c>
    </row>
    <row r="104" spans="1:6" x14ac:dyDescent="0.2">
      <c r="A104" s="341">
        <v>9095</v>
      </c>
      <c r="B104" s="93" t="s">
        <v>233</v>
      </c>
      <c r="C104" s="89" t="s">
        <v>476</v>
      </c>
      <c r="D104" s="89" t="s">
        <v>182</v>
      </c>
      <c r="E104" s="341" t="s">
        <v>472</v>
      </c>
      <c r="F104" s="341">
        <v>3</v>
      </c>
    </row>
    <row r="105" spans="1:6" x14ac:dyDescent="0.2">
      <c r="A105" s="341">
        <v>9100</v>
      </c>
      <c r="B105" s="93" t="s">
        <v>498</v>
      </c>
      <c r="C105" s="89" t="s">
        <v>1683</v>
      </c>
      <c r="D105" s="89" t="s">
        <v>183</v>
      </c>
      <c r="E105" s="341" t="s">
        <v>499</v>
      </c>
      <c r="F105" s="341">
        <v>3</v>
      </c>
    </row>
    <row r="106" spans="1:6" x14ac:dyDescent="0.2">
      <c r="A106" s="341">
        <v>9110</v>
      </c>
      <c r="B106" s="93" t="s">
        <v>1686</v>
      </c>
      <c r="C106" s="89" t="s">
        <v>1682</v>
      </c>
      <c r="D106" s="89" t="s">
        <v>182</v>
      </c>
      <c r="E106" s="341" t="s">
        <v>1687</v>
      </c>
      <c r="F106" s="341">
        <v>3</v>
      </c>
    </row>
    <row r="107" spans="1:6" x14ac:dyDescent="0.2">
      <c r="A107" s="341">
        <v>9120</v>
      </c>
      <c r="B107" s="93" t="s">
        <v>234</v>
      </c>
      <c r="C107" s="89" t="s">
        <v>486</v>
      </c>
      <c r="D107" s="89" t="s">
        <v>182</v>
      </c>
      <c r="E107" s="341" t="s">
        <v>225</v>
      </c>
      <c r="F107" s="341">
        <v>3</v>
      </c>
    </row>
    <row r="108" spans="1:6" x14ac:dyDescent="0.2">
      <c r="A108" s="341">
        <v>9121</v>
      </c>
      <c r="B108" s="93" t="s">
        <v>1688</v>
      </c>
      <c r="C108" s="89" t="s">
        <v>1683</v>
      </c>
      <c r="D108" s="89" t="s">
        <v>183</v>
      </c>
      <c r="E108" s="341" t="s">
        <v>225</v>
      </c>
      <c r="F108" s="341">
        <v>3</v>
      </c>
    </row>
    <row r="109" spans="1:6" x14ac:dyDescent="0.2">
      <c r="A109" s="341">
        <v>9122</v>
      </c>
      <c r="B109" s="93" t="s">
        <v>500</v>
      </c>
      <c r="C109" s="89" t="s">
        <v>486</v>
      </c>
      <c r="D109" s="89" t="s">
        <v>182</v>
      </c>
      <c r="E109" s="341" t="s">
        <v>471</v>
      </c>
      <c r="F109" s="341">
        <v>1</v>
      </c>
    </row>
    <row r="110" spans="1:6" x14ac:dyDescent="0.2">
      <c r="A110" s="341">
        <v>9122.5</v>
      </c>
      <c r="B110" s="93" t="s">
        <v>500</v>
      </c>
      <c r="C110" s="89" t="s">
        <v>486</v>
      </c>
      <c r="D110" s="89" t="s">
        <v>182</v>
      </c>
      <c r="E110" s="341" t="s">
        <v>471</v>
      </c>
      <c r="F110" s="341">
        <v>1</v>
      </c>
    </row>
    <row r="111" spans="1:6" x14ac:dyDescent="0.2">
      <c r="A111" s="341">
        <v>9123.1</v>
      </c>
      <c r="B111" s="93" t="s">
        <v>1689</v>
      </c>
      <c r="C111" s="89" t="s">
        <v>1684</v>
      </c>
      <c r="D111" s="89" t="s">
        <v>190</v>
      </c>
      <c r="E111" s="341" t="s">
        <v>225</v>
      </c>
      <c r="F111" s="341">
        <v>3</v>
      </c>
    </row>
    <row r="112" spans="1:6" x14ac:dyDescent="0.2">
      <c r="A112" s="341">
        <v>9123.2000000000007</v>
      </c>
      <c r="B112" s="93" t="s">
        <v>1690</v>
      </c>
      <c r="C112" s="89" t="s">
        <v>1684</v>
      </c>
      <c r="D112" s="89" t="s">
        <v>190</v>
      </c>
      <c r="E112" s="341" t="s">
        <v>225</v>
      </c>
      <c r="F112" s="341">
        <v>3</v>
      </c>
    </row>
    <row r="113" spans="1:6" x14ac:dyDescent="0.2">
      <c r="A113" s="341">
        <v>9125</v>
      </c>
      <c r="B113" s="93" t="s">
        <v>235</v>
      </c>
      <c r="C113" s="89" t="s">
        <v>486</v>
      </c>
      <c r="D113" s="89" t="s">
        <v>182</v>
      </c>
      <c r="E113" s="341" t="s">
        <v>472</v>
      </c>
      <c r="F113" s="341">
        <v>3</v>
      </c>
    </row>
    <row r="114" spans="1:6" x14ac:dyDescent="0.2">
      <c r="A114" s="341">
        <v>9135</v>
      </c>
      <c r="B114" s="93" t="s">
        <v>236</v>
      </c>
      <c r="C114" s="89" t="s">
        <v>486</v>
      </c>
      <c r="D114" s="89" t="s">
        <v>183</v>
      </c>
      <c r="E114" s="341" t="s">
        <v>218</v>
      </c>
      <c r="F114" s="341">
        <v>3</v>
      </c>
    </row>
    <row r="115" spans="1:6" x14ac:dyDescent="0.2">
      <c r="A115" s="341">
        <v>9025</v>
      </c>
      <c r="B115" s="93" t="s">
        <v>501</v>
      </c>
      <c r="C115" s="89" t="s">
        <v>486</v>
      </c>
      <c r="D115" s="89" t="s">
        <v>183</v>
      </c>
      <c r="E115" s="341" t="s">
        <v>225</v>
      </c>
      <c r="F115" s="341">
        <v>3</v>
      </c>
    </row>
    <row r="116" spans="1:6" x14ac:dyDescent="0.2">
      <c r="A116" s="341">
        <v>9170</v>
      </c>
      <c r="B116" s="93" t="s">
        <v>237</v>
      </c>
      <c r="C116" s="89" t="s">
        <v>476</v>
      </c>
      <c r="D116" s="89" t="s">
        <v>182</v>
      </c>
      <c r="E116" s="341" t="s">
        <v>224</v>
      </c>
      <c r="F116" s="341">
        <v>1</v>
      </c>
    </row>
    <row r="117" spans="1:6" x14ac:dyDescent="0.2">
      <c r="A117" s="341">
        <v>9155</v>
      </c>
      <c r="B117" s="93" t="s">
        <v>238</v>
      </c>
      <c r="C117" s="89" t="s">
        <v>486</v>
      </c>
      <c r="D117" s="89" t="s">
        <v>182</v>
      </c>
      <c r="E117" s="341" t="s">
        <v>224</v>
      </c>
      <c r="F117" s="341">
        <v>1</v>
      </c>
    </row>
    <row r="118" spans="1:6" x14ac:dyDescent="0.2">
      <c r="A118" s="341">
        <v>9150</v>
      </c>
      <c r="B118" s="93" t="s">
        <v>238</v>
      </c>
      <c r="C118" s="89" t="s">
        <v>486</v>
      </c>
      <c r="D118" s="89" t="s">
        <v>183</v>
      </c>
      <c r="E118" s="341" t="s">
        <v>224</v>
      </c>
      <c r="F118" s="341">
        <v>1</v>
      </c>
    </row>
    <row r="119" spans="1:6" x14ac:dyDescent="0.2">
      <c r="A119" s="341">
        <v>9160</v>
      </c>
      <c r="B119" s="93" t="s">
        <v>238</v>
      </c>
      <c r="C119" s="89" t="s">
        <v>486</v>
      </c>
      <c r="D119" s="89" t="s">
        <v>183</v>
      </c>
      <c r="E119" s="341" t="s">
        <v>224</v>
      </c>
      <c r="F119" s="341">
        <v>1</v>
      </c>
    </row>
    <row r="120" spans="1:6" x14ac:dyDescent="0.2">
      <c r="A120" s="341">
        <v>9145</v>
      </c>
      <c r="B120" s="93" t="s">
        <v>238</v>
      </c>
      <c r="C120" s="89" t="s">
        <v>486</v>
      </c>
      <c r="D120" s="89" t="s">
        <v>182</v>
      </c>
      <c r="E120" s="341" t="s">
        <v>224</v>
      </c>
      <c r="F120" s="341">
        <v>1</v>
      </c>
    </row>
    <row r="121" spans="1:6" x14ac:dyDescent="0.2">
      <c r="A121" s="341">
        <v>8665</v>
      </c>
      <c r="B121" s="93" t="s">
        <v>239</v>
      </c>
      <c r="C121" s="89" t="s">
        <v>486</v>
      </c>
      <c r="D121" s="89" t="s">
        <v>182</v>
      </c>
      <c r="E121" s="341" t="s">
        <v>224</v>
      </c>
      <c r="F121" s="341">
        <v>1</v>
      </c>
    </row>
    <row r="122" spans="1:6" x14ac:dyDescent="0.2">
      <c r="A122" s="341">
        <v>8665.1</v>
      </c>
      <c r="B122" s="93" t="s">
        <v>239</v>
      </c>
      <c r="C122" s="89" t="s">
        <v>486</v>
      </c>
      <c r="D122" s="89" t="s">
        <v>183</v>
      </c>
      <c r="E122" s="341" t="s">
        <v>224</v>
      </c>
      <c r="F122" s="341">
        <v>1</v>
      </c>
    </row>
    <row r="123" spans="1:6" x14ac:dyDescent="0.2">
      <c r="A123" s="341">
        <v>8665.2000000000007</v>
      </c>
      <c r="B123" s="93" t="s">
        <v>239</v>
      </c>
      <c r="C123" s="89" t="s">
        <v>486</v>
      </c>
      <c r="D123" s="89" t="s">
        <v>182</v>
      </c>
      <c r="E123" s="341" t="s">
        <v>224</v>
      </c>
      <c r="F123" s="341">
        <v>1</v>
      </c>
    </row>
    <row r="124" spans="1:6" x14ac:dyDescent="0.2">
      <c r="A124" s="341">
        <v>8665.2999999999993</v>
      </c>
      <c r="B124" s="93" t="s">
        <v>239</v>
      </c>
      <c r="C124" s="89" t="s">
        <v>486</v>
      </c>
      <c r="D124" s="89" t="s">
        <v>183</v>
      </c>
      <c r="E124" s="341" t="s">
        <v>224</v>
      </c>
      <c r="F124" s="341">
        <v>1</v>
      </c>
    </row>
    <row r="125" spans="1:6" x14ac:dyDescent="0.2">
      <c r="A125" s="1049"/>
      <c r="B125" s="1050"/>
      <c r="C125" s="1050"/>
      <c r="D125" s="1050"/>
      <c r="E125" s="1050"/>
      <c r="F125" s="1051"/>
    </row>
    <row r="126" spans="1:6" x14ac:dyDescent="0.2">
      <c r="A126" s="1046" t="s">
        <v>240</v>
      </c>
      <c r="B126" s="1047"/>
      <c r="C126" s="1047"/>
      <c r="D126" s="1047"/>
      <c r="E126" s="1047"/>
      <c r="F126" s="1048"/>
    </row>
    <row r="127" spans="1:6" x14ac:dyDescent="0.2">
      <c r="A127" s="1046" t="s">
        <v>241</v>
      </c>
      <c r="B127" s="1047"/>
      <c r="C127" s="1047"/>
      <c r="D127" s="1047"/>
      <c r="E127" s="1047"/>
      <c r="F127" s="1048"/>
    </row>
  </sheetData>
  <mergeCells count="3">
    <mergeCell ref="A127:F127"/>
    <mergeCell ref="A125:F125"/>
    <mergeCell ref="A126:F126"/>
  </mergeCells>
  <pageMargins left="0.33" right="0.43307086614173229" top="0.98425196850393704" bottom="0.98425196850393704" header="0" footer="0"/>
  <pageSetup paperSize="9" scale="80" orientation="portrait" cellComments="asDisplayed"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Hoja17">
    <tabColor rgb="FF00B050"/>
  </sheetPr>
  <dimension ref="A1:F39"/>
  <sheetViews>
    <sheetView topLeftCell="A22" zoomScaleNormal="100" workbookViewId="0">
      <selection activeCell="C43" sqref="C43"/>
    </sheetView>
  </sheetViews>
  <sheetFormatPr baseColWidth="10" defaultRowHeight="12.75" x14ac:dyDescent="0.2"/>
  <cols>
    <col min="1" max="1" width="28.140625" style="43" bestFit="1" customWidth="1"/>
    <col min="2" max="2" width="31.140625" style="43" customWidth="1"/>
    <col min="3" max="3" width="25.28515625" style="43" customWidth="1"/>
    <col min="4" max="4" width="19.28515625" style="43" bestFit="1" customWidth="1"/>
    <col min="5" max="5" width="16.28515625" style="43" customWidth="1"/>
    <col min="6" max="6" width="34.28515625" style="43" customWidth="1"/>
    <col min="7" max="7" width="34.5703125" style="43" customWidth="1"/>
    <col min="8" max="255" width="11.42578125" style="43"/>
    <col min="256" max="256" width="21.85546875" style="43" bestFit="1" customWidth="1"/>
    <col min="257" max="257" width="28.140625" style="43" bestFit="1" customWidth="1"/>
    <col min="258" max="258" width="31.140625" style="43" customWidth="1"/>
    <col min="259" max="259" width="25.28515625" style="43" customWidth="1"/>
    <col min="260" max="260" width="11.42578125" style="43"/>
    <col min="261" max="261" width="16.28515625" style="43" customWidth="1"/>
    <col min="262" max="262" width="34.28515625" style="43" customWidth="1"/>
    <col min="263" max="263" width="34.5703125" style="43" customWidth="1"/>
    <col min="264" max="511" width="11.42578125" style="43"/>
    <col min="512" max="512" width="21.85546875" style="43" bestFit="1" customWidth="1"/>
    <col min="513" max="513" width="28.140625" style="43" bestFit="1" customWidth="1"/>
    <col min="514" max="514" width="31.140625" style="43" customWidth="1"/>
    <col min="515" max="515" width="25.28515625" style="43" customWidth="1"/>
    <col min="516" max="516" width="11.42578125" style="43"/>
    <col min="517" max="517" width="16.28515625" style="43" customWidth="1"/>
    <col min="518" max="518" width="34.28515625" style="43" customWidth="1"/>
    <col min="519" max="519" width="34.5703125" style="43" customWidth="1"/>
    <col min="520" max="767" width="11.42578125" style="43"/>
    <col min="768" max="768" width="21.85546875" style="43" bestFit="1" customWidth="1"/>
    <col min="769" max="769" width="28.140625" style="43" bestFit="1" customWidth="1"/>
    <col min="770" max="770" width="31.140625" style="43" customWidth="1"/>
    <col min="771" max="771" width="25.28515625" style="43" customWidth="1"/>
    <col min="772" max="772" width="11.42578125" style="43"/>
    <col min="773" max="773" width="16.28515625" style="43" customWidth="1"/>
    <col min="774" max="774" width="34.28515625" style="43" customWidth="1"/>
    <col min="775" max="775" width="34.5703125" style="43" customWidth="1"/>
    <col min="776" max="1023" width="11.42578125" style="43"/>
    <col min="1024" max="1024" width="21.85546875" style="43" bestFit="1" customWidth="1"/>
    <col min="1025" max="1025" width="28.140625" style="43" bestFit="1" customWidth="1"/>
    <col min="1026" max="1026" width="31.140625" style="43" customWidth="1"/>
    <col min="1027" max="1027" width="25.28515625" style="43" customWidth="1"/>
    <col min="1028" max="1028" width="11.42578125" style="43"/>
    <col min="1029" max="1029" width="16.28515625" style="43" customWidth="1"/>
    <col min="1030" max="1030" width="34.28515625" style="43" customWidth="1"/>
    <col min="1031" max="1031" width="34.5703125" style="43" customWidth="1"/>
    <col min="1032" max="1279" width="11.42578125" style="43"/>
    <col min="1280" max="1280" width="21.85546875" style="43" bestFit="1" customWidth="1"/>
    <col min="1281" max="1281" width="28.140625" style="43" bestFit="1" customWidth="1"/>
    <col min="1282" max="1282" width="31.140625" style="43" customWidth="1"/>
    <col min="1283" max="1283" width="25.28515625" style="43" customWidth="1"/>
    <col min="1284" max="1284" width="11.42578125" style="43"/>
    <col min="1285" max="1285" width="16.28515625" style="43" customWidth="1"/>
    <col min="1286" max="1286" width="34.28515625" style="43" customWidth="1"/>
    <col min="1287" max="1287" width="34.5703125" style="43" customWidth="1"/>
    <col min="1288" max="1535" width="11.42578125" style="43"/>
    <col min="1536" max="1536" width="21.85546875" style="43" bestFit="1" customWidth="1"/>
    <col min="1537" max="1537" width="28.140625" style="43" bestFit="1" customWidth="1"/>
    <col min="1538" max="1538" width="31.140625" style="43" customWidth="1"/>
    <col min="1539" max="1539" width="25.28515625" style="43" customWidth="1"/>
    <col min="1540" max="1540" width="11.42578125" style="43"/>
    <col min="1541" max="1541" width="16.28515625" style="43" customWidth="1"/>
    <col min="1542" max="1542" width="34.28515625" style="43" customWidth="1"/>
    <col min="1543" max="1543" width="34.5703125" style="43" customWidth="1"/>
    <col min="1544" max="1791" width="11.42578125" style="43"/>
    <col min="1792" max="1792" width="21.85546875" style="43" bestFit="1" customWidth="1"/>
    <col min="1793" max="1793" width="28.140625" style="43" bestFit="1" customWidth="1"/>
    <col min="1794" max="1794" width="31.140625" style="43" customWidth="1"/>
    <col min="1795" max="1795" width="25.28515625" style="43" customWidth="1"/>
    <col min="1796" max="1796" width="11.42578125" style="43"/>
    <col min="1797" max="1797" width="16.28515625" style="43" customWidth="1"/>
    <col min="1798" max="1798" width="34.28515625" style="43" customWidth="1"/>
    <col min="1799" max="1799" width="34.5703125" style="43" customWidth="1"/>
    <col min="1800" max="2047" width="11.42578125" style="43"/>
    <col min="2048" max="2048" width="21.85546875" style="43" bestFit="1" customWidth="1"/>
    <col min="2049" max="2049" width="28.140625" style="43" bestFit="1" customWidth="1"/>
    <col min="2050" max="2050" width="31.140625" style="43" customWidth="1"/>
    <col min="2051" max="2051" width="25.28515625" style="43" customWidth="1"/>
    <col min="2052" max="2052" width="11.42578125" style="43"/>
    <col min="2053" max="2053" width="16.28515625" style="43" customWidth="1"/>
    <col min="2054" max="2054" width="34.28515625" style="43" customWidth="1"/>
    <col min="2055" max="2055" width="34.5703125" style="43" customWidth="1"/>
    <col min="2056" max="2303" width="11.42578125" style="43"/>
    <col min="2304" max="2304" width="21.85546875" style="43" bestFit="1" customWidth="1"/>
    <col min="2305" max="2305" width="28.140625" style="43" bestFit="1" customWidth="1"/>
    <col min="2306" max="2306" width="31.140625" style="43" customWidth="1"/>
    <col min="2307" max="2307" width="25.28515625" style="43" customWidth="1"/>
    <col min="2308" max="2308" width="11.42578125" style="43"/>
    <col min="2309" max="2309" width="16.28515625" style="43" customWidth="1"/>
    <col min="2310" max="2310" width="34.28515625" style="43" customWidth="1"/>
    <col min="2311" max="2311" width="34.5703125" style="43" customWidth="1"/>
    <col min="2312" max="2559" width="11.42578125" style="43"/>
    <col min="2560" max="2560" width="21.85546875" style="43" bestFit="1" customWidth="1"/>
    <col min="2561" max="2561" width="28.140625" style="43" bestFit="1" customWidth="1"/>
    <col min="2562" max="2562" width="31.140625" style="43" customWidth="1"/>
    <col min="2563" max="2563" width="25.28515625" style="43" customWidth="1"/>
    <col min="2564" max="2564" width="11.42578125" style="43"/>
    <col min="2565" max="2565" width="16.28515625" style="43" customWidth="1"/>
    <col min="2566" max="2566" width="34.28515625" style="43" customWidth="1"/>
    <col min="2567" max="2567" width="34.5703125" style="43" customWidth="1"/>
    <col min="2568" max="2815" width="11.42578125" style="43"/>
    <col min="2816" max="2816" width="21.85546875" style="43" bestFit="1" customWidth="1"/>
    <col min="2817" max="2817" width="28.140625" style="43" bestFit="1" customWidth="1"/>
    <col min="2818" max="2818" width="31.140625" style="43" customWidth="1"/>
    <col min="2819" max="2819" width="25.28515625" style="43" customWidth="1"/>
    <col min="2820" max="2820" width="11.42578125" style="43"/>
    <col min="2821" max="2821" width="16.28515625" style="43" customWidth="1"/>
    <col min="2822" max="2822" width="34.28515625" style="43" customWidth="1"/>
    <col min="2823" max="2823" width="34.5703125" style="43" customWidth="1"/>
    <col min="2824" max="3071" width="11.42578125" style="43"/>
    <col min="3072" max="3072" width="21.85546875" style="43" bestFit="1" customWidth="1"/>
    <col min="3073" max="3073" width="28.140625" style="43" bestFit="1" customWidth="1"/>
    <col min="3074" max="3074" width="31.140625" style="43" customWidth="1"/>
    <col min="3075" max="3075" width="25.28515625" style="43" customWidth="1"/>
    <col min="3076" max="3076" width="11.42578125" style="43"/>
    <col min="3077" max="3077" width="16.28515625" style="43" customWidth="1"/>
    <col min="3078" max="3078" width="34.28515625" style="43" customWidth="1"/>
    <col min="3079" max="3079" width="34.5703125" style="43" customWidth="1"/>
    <col min="3080" max="3327" width="11.42578125" style="43"/>
    <col min="3328" max="3328" width="21.85546875" style="43" bestFit="1" customWidth="1"/>
    <col min="3329" max="3329" width="28.140625" style="43" bestFit="1" customWidth="1"/>
    <col min="3330" max="3330" width="31.140625" style="43" customWidth="1"/>
    <col min="3331" max="3331" width="25.28515625" style="43" customWidth="1"/>
    <col min="3332" max="3332" width="11.42578125" style="43"/>
    <col min="3333" max="3333" width="16.28515625" style="43" customWidth="1"/>
    <col min="3334" max="3334" width="34.28515625" style="43" customWidth="1"/>
    <col min="3335" max="3335" width="34.5703125" style="43" customWidth="1"/>
    <col min="3336" max="3583" width="11.42578125" style="43"/>
    <col min="3584" max="3584" width="21.85546875" style="43" bestFit="1" customWidth="1"/>
    <col min="3585" max="3585" width="28.140625" style="43" bestFit="1" customWidth="1"/>
    <col min="3586" max="3586" width="31.140625" style="43" customWidth="1"/>
    <col min="3587" max="3587" width="25.28515625" style="43" customWidth="1"/>
    <col min="3588" max="3588" width="11.42578125" style="43"/>
    <col min="3589" max="3589" width="16.28515625" style="43" customWidth="1"/>
    <col min="3590" max="3590" width="34.28515625" style="43" customWidth="1"/>
    <col min="3591" max="3591" width="34.5703125" style="43" customWidth="1"/>
    <col min="3592" max="3839" width="11.42578125" style="43"/>
    <col min="3840" max="3840" width="21.85546875" style="43" bestFit="1" customWidth="1"/>
    <col min="3841" max="3841" width="28.140625" style="43" bestFit="1" customWidth="1"/>
    <col min="3842" max="3842" width="31.140625" style="43" customWidth="1"/>
    <col min="3843" max="3843" width="25.28515625" style="43" customWidth="1"/>
    <col min="3844" max="3844" width="11.42578125" style="43"/>
    <col min="3845" max="3845" width="16.28515625" style="43" customWidth="1"/>
    <col min="3846" max="3846" width="34.28515625" style="43" customWidth="1"/>
    <col min="3847" max="3847" width="34.5703125" style="43" customWidth="1"/>
    <col min="3848" max="4095" width="11.42578125" style="43"/>
    <col min="4096" max="4096" width="21.85546875" style="43" bestFit="1" customWidth="1"/>
    <col min="4097" max="4097" width="28.140625" style="43" bestFit="1" customWidth="1"/>
    <col min="4098" max="4098" width="31.140625" style="43" customWidth="1"/>
    <col min="4099" max="4099" width="25.28515625" style="43" customWidth="1"/>
    <col min="4100" max="4100" width="11.42578125" style="43"/>
    <col min="4101" max="4101" width="16.28515625" style="43" customWidth="1"/>
    <col min="4102" max="4102" width="34.28515625" style="43" customWidth="1"/>
    <col min="4103" max="4103" width="34.5703125" style="43" customWidth="1"/>
    <col min="4104" max="4351" width="11.42578125" style="43"/>
    <col min="4352" max="4352" width="21.85546875" style="43" bestFit="1" customWidth="1"/>
    <col min="4353" max="4353" width="28.140625" style="43" bestFit="1" customWidth="1"/>
    <col min="4354" max="4354" width="31.140625" style="43" customWidth="1"/>
    <col min="4355" max="4355" width="25.28515625" style="43" customWidth="1"/>
    <col min="4356" max="4356" width="11.42578125" style="43"/>
    <col min="4357" max="4357" width="16.28515625" style="43" customWidth="1"/>
    <col min="4358" max="4358" width="34.28515625" style="43" customWidth="1"/>
    <col min="4359" max="4359" width="34.5703125" style="43" customWidth="1"/>
    <col min="4360" max="4607" width="11.42578125" style="43"/>
    <col min="4608" max="4608" width="21.85546875" style="43" bestFit="1" customWidth="1"/>
    <col min="4609" max="4609" width="28.140625" style="43" bestFit="1" customWidth="1"/>
    <col min="4610" max="4610" width="31.140625" style="43" customWidth="1"/>
    <col min="4611" max="4611" width="25.28515625" style="43" customWidth="1"/>
    <col min="4612" max="4612" width="11.42578125" style="43"/>
    <col min="4613" max="4613" width="16.28515625" style="43" customWidth="1"/>
    <col min="4614" max="4614" width="34.28515625" style="43" customWidth="1"/>
    <col min="4615" max="4615" width="34.5703125" style="43" customWidth="1"/>
    <col min="4616" max="4863" width="11.42578125" style="43"/>
    <col min="4864" max="4864" width="21.85546875" style="43" bestFit="1" customWidth="1"/>
    <col min="4865" max="4865" width="28.140625" style="43" bestFit="1" customWidth="1"/>
    <col min="4866" max="4866" width="31.140625" style="43" customWidth="1"/>
    <col min="4867" max="4867" width="25.28515625" style="43" customWidth="1"/>
    <col min="4868" max="4868" width="11.42578125" style="43"/>
    <col min="4869" max="4869" width="16.28515625" style="43" customWidth="1"/>
    <col min="4870" max="4870" width="34.28515625" style="43" customWidth="1"/>
    <col min="4871" max="4871" width="34.5703125" style="43" customWidth="1"/>
    <col min="4872" max="5119" width="11.42578125" style="43"/>
    <col min="5120" max="5120" width="21.85546875" style="43" bestFit="1" customWidth="1"/>
    <col min="5121" max="5121" width="28.140625" style="43" bestFit="1" customWidth="1"/>
    <col min="5122" max="5122" width="31.140625" style="43" customWidth="1"/>
    <col min="5123" max="5123" width="25.28515625" style="43" customWidth="1"/>
    <col min="5124" max="5124" width="11.42578125" style="43"/>
    <col min="5125" max="5125" width="16.28515625" style="43" customWidth="1"/>
    <col min="5126" max="5126" width="34.28515625" style="43" customWidth="1"/>
    <col min="5127" max="5127" width="34.5703125" style="43" customWidth="1"/>
    <col min="5128" max="5375" width="11.42578125" style="43"/>
    <col min="5376" max="5376" width="21.85546875" style="43" bestFit="1" customWidth="1"/>
    <col min="5377" max="5377" width="28.140625" style="43" bestFit="1" customWidth="1"/>
    <col min="5378" max="5378" width="31.140625" style="43" customWidth="1"/>
    <col min="5379" max="5379" width="25.28515625" style="43" customWidth="1"/>
    <col min="5380" max="5380" width="11.42578125" style="43"/>
    <col min="5381" max="5381" width="16.28515625" style="43" customWidth="1"/>
    <col min="5382" max="5382" width="34.28515625" style="43" customWidth="1"/>
    <col min="5383" max="5383" width="34.5703125" style="43" customWidth="1"/>
    <col min="5384" max="5631" width="11.42578125" style="43"/>
    <col min="5632" max="5632" width="21.85546875" style="43" bestFit="1" customWidth="1"/>
    <col min="5633" max="5633" width="28.140625" style="43" bestFit="1" customWidth="1"/>
    <col min="5634" max="5634" width="31.140625" style="43" customWidth="1"/>
    <col min="5635" max="5635" width="25.28515625" style="43" customWidth="1"/>
    <col min="5636" max="5636" width="11.42578125" style="43"/>
    <col min="5637" max="5637" width="16.28515625" style="43" customWidth="1"/>
    <col min="5638" max="5638" width="34.28515625" style="43" customWidth="1"/>
    <col min="5639" max="5639" width="34.5703125" style="43" customWidth="1"/>
    <col min="5640" max="5887" width="11.42578125" style="43"/>
    <col min="5888" max="5888" width="21.85546875" style="43" bestFit="1" customWidth="1"/>
    <col min="5889" max="5889" width="28.140625" style="43" bestFit="1" customWidth="1"/>
    <col min="5890" max="5890" width="31.140625" style="43" customWidth="1"/>
    <col min="5891" max="5891" width="25.28515625" style="43" customWidth="1"/>
    <col min="5892" max="5892" width="11.42578125" style="43"/>
    <col min="5893" max="5893" width="16.28515625" style="43" customWidth="1"/>
    <col min="5894" max="5894" width="34.28515625" style="43" customWidth="1"/>
    <col min="5895" max="5895" width="34.5703125" style="43" customWidth="1"/>
    <col min="5896" max="6143" width="11.42578125" style="43"/>
    <col min="6144" max="6144" width="21.85546875" style="43" bestFit="1" customWidth="1"/>
    <col min="6145" max="6145" width="28.140625" style="43" bestFit="1" customWidth="1"/>
    <col min="6146" max="6146" width="31.140625" style="43" customWidth="1"/>
    <col min="6147" max="6147" width="25.28515625" style="43" customWidth="1"/>
    <col min="6148" max="6148" width="11.42578125" style="43"/>
    <col min="6149" max="6149" width="16.28515625" style="43" customWidth="1"/>
    <col min="6150" max="6150" width="34.28515625" style="43" customWidth="1"/>
    <col min="6151" max="6151" width="34.5703125" style="43" customWidth="1"/>
    <col min="6152" max="6399" width="11.42578125" style="43"/>
    <col min="6400" max="6400" width="21.85546875" style="43" bestFit="1" customWidth="1"/>
    <col min="6401" max="6401" width="28.140625" style="43" bestFit="1" customWidth="1"/>
    <col min="6402" max="6402" width="31.140625" style="43" customWidth="1"/>
    <col min="6403" max="6403" width="25.28515625" style="43" customWidth="1"/>
    <col min="6404" max="6404" width="11.42578125" style="43"/>
    <col min="6405" max="6405" width="16.28515625" style="43" customWidth="1"/>
    <col min="6406" max="6406" width="34.28515625" style="43" customWidth="1"/>
    <col min="6407" max="6407" width="34.5703125" style="43" customWidth="1"/>
    <col min="6408" max="6655" width="11.42578125" style="43"/>
    <col min="6656" max="6656" width="21.85546875" style="43" bestFit="1" customWidth="1"/>
    <col min="6657" max="6657" width="28.140625" style="43" bestFit="1" customWidth="1"/>
    <col min="6658" max="6658" width="31.140625" style="43" customWidth="1"/>
    <col min="6659" max="6659" width="25.28515625" style="43" customWidth="1"/>
    <col min="6660" max="6660" width="11.42578125" style="43"/>
    <col min="6661" max="6661" width="16.28515625" style="43" customWidth="1"/>
    <col min="6662" max="6662" width="34.28515625" style="43" customWidth="1"/>
    <col min="6663" max="6663" width="34.5703125" style="43" customWidth="1"/>
    <col min="6664" max="6911" width="11.42578125" style="43"/>
    <col min="6912" max="6912" width="21.85546875" style="43" bestFit="1" customWidth="1"/>
    <col min="6913" max="6913" width="28.140625" style="43" bestFit="1" customWidth="1"/>
    <col min="6914" max="6914" width="31.140625" style="43" customWidth="1"/>
    <col min="6915" max="6915" width="25.28515625" style="43" customWidth="1"/>
    <col min="6916" max="6916" width="11.42578125" style="43"/>
    <col min="6917" max="6917" width="16.28515625" style="43" customWidth="1"/>
    <col min="6918" max="6918" width="34.28515625" style="43" customWidth="1"/>
    <col min="6919" max="6919" width="34.5703125" style="43" customWidth="1"/>
    <col min="6920" max="7167" width="11.42578125" style="43"/>
    <col min="7168" max="7168" width="21.85546875" style="43" bestFit="1" customWidth="1"/>
    <col min="7169" max="7169" width="28.140625" style="43" bestFit="1" customWidth="1"/>
    <col min="7170" max="7170" width="31.140625" style="43" customWidth="1"/>
    <col min="7171" max="7171" width="25.28515625" style="43" customWidth="1"/>
    <col min="7172" max="7172" width="11.42578125" style="43"/>
    <col min="7173" max="7173" width="16.28515625" style="43" customWidth="1"/>
    <col min="7174" max="7174" width="34.28515625" style="43" customWidth="1"/>
    <col min="7175" max="7175" width="34.5703125" style="43" customWidth="1"/>
    <col min="7176" max="7423" width="11.42578125" style="43"/>
    <col min="7424" max="7424" width="21.85546875" style="43" bestFit="1" customWidth="1"/>
    <col min="7425" max="7425" width="28.140625" style="43" bestFit="1" customWidth="1"/>
    <col min="7426" max="7426" width="31.140625" style="43" customWidth="1"/>
    <col min="7427" max="7427" width="25.28515625" style="43" customWidth="1"/>
    <col min="7428" max="7428" width="11.42578125" style="43"/>
    <col min="7429" max="7429" width="16.28515625" style="43" customWidth="1"/>
    <col min="7430" max="7430" width="34.28515625" style="43" customWidth="1"/>
    <col min="7431" max="7431" width="34.5703125" style="43" customWidth="1"/>
    <col min="7432" max="7679" width="11.42578125" style="43"/>
    <col min="7680" max="7680" width="21.85546875" style="43" bestFit="1" customWidth="1"/>
    <col min="7681" max="7681" width="28.140625" style="43" bestFit="1" customWidth="1"/>
    <col min="7682" max="7682" width="31.140625" style="43" customWidth="1"/>
    <col min="7683" max="7683" width="25.28515625" style="43" customWidth="1"/>
    <col min="7684" max="7684" width="11.42578125" style="43"/>
    <col min="7685" max="7685" width="16.28515625" style="43" customWidth="1"/>
    <col min="7686" max="7686" width="34.28515625" style="43" customWidth="1"/>
    <col min="7687" max="7687" width="34.5703125" style="43" customWidth="1"/>
    <col min="7688" max="7935" width="11.42578125" style="43"/>
    <col min="7936" max="7936" width="21.85546875" style="43" bestFit="1" customWidth="1"/>
    <col min="7937" max="7937" width="28.140625" style="43" bestFit="1" customWidth="1"/>
    <col min="7938" max="7938" width="31.140625" style="43" customWidth="1"/>
    <col min="7939" max="7939" width="25.28515625" style="43" customWidth="1"/>
    <col min="7940" max="7940" width="11.42578125" style="43"/>
    <col min="7941" max="7941" width="16.28515625" style="43" customWidth="1"/>
    <col min="7942" max="7942" width="34.28515625" style="43" customWidth="1"/>
    <col min="7943" max="7943" width="34.5703125" style="43" customWidth="1"/>
    <col min="7944" max="8191" width="11.42578125" style="43"/>
    <col min="8192" max="8192" width="21.85546875" style="43" bestFit="1" customWidth="1"/>
    <col min="8193" max="8193" width="28.140625" style="43" bestFit="1" customWidth="1"/>
    <col min="8194" max="8194" width="31.140625" style="43" customWidth="1"/>
    <col min="8195" max="8195" width="25.28515625" style="43" customWidth="1"/>
    <col min="8196" max="8196" width="11.42578125" style="43"/>
    <col min="8197" max="8197" width="16.28515625" style="43" customWidth="1"/>
    <col min="8198" max="8198" width="34.28515625" style="43" customWidth="1"/>
    <col min="8199" max="8199" width="34.5703125" style="43" customWidth="1"/>
    <col min="8200" max="8447" width="11.42578125" style="43"/>
    <col min="8448" max="8448" width="21.85546875" style="43" bestFit="1" customWidth="1"/>
    <col min="8449" max="8449" width="28.140625" style="43" bestFit="1" customWidth="1"/>
    <col min="8450" max="8450" width="31.140625" style="43" customWidth="1"/>
    <col min="8451" max="8451" width="25.28515625" style="43" customWidth="1"/>
    <col min="8452" max="8452" width="11.42578125" style="43"/>
    <col min="8453" max="8453" width="16.28515625" style="43" customWidth="1"/>
    <col min="8454" max="8454" width="34.28515625" style="43" customWidth="1"/>
    <col min="8455" max="8455" width="34.5703125" style="43" customWidth="1"/>
    <col min="8456" max="8703" width="11.42578125" style="43"/>
    <col min="8704" max="8704" width="21.85546875" style="43" bestFit="1" customWidth="1"/>
    <col min="8705" max="8705" width="28.140625" style="43" bestFit="1" customWidth="1"/>
    <col min="8706" max="8706" width="31.140625" style="43" customWidth="1"/>
    <col min="8707" max="8707" width="25.28515625" style="43" customWidth="1"/>
    <col min="8708" max="8708" width="11.42578125" style="43"/>
    <col min="8709" max="8709" width="16.28515625" style="43" customWidth="1"/>
    <col min="8710" max="8710" width="34.28515625" style="43" customWidth="1"/>
    <col min="8711" max="8711" width="34.5703125" style="43" customWidth="1"/>
    <col min="8712" max="8959" width="11.42578125" style="43"/>
    <col min="8960" max="8960" width="21.85546875" style="43" bestFit="1" customWidth="1"/>
    <col min="8961" max="8961" width="28.140625" style="43" bestFit="1" customWidth="1"/>
    <col min="8962" max="8962" width="31.140625" style="43" customWidth="1"/>
    <col min="8963" max="8963" width="25.28515625" style="43" customWidth="1"/>
    <col min="8964" max="8964" width="11.42578125" style="43"/>
    <col min="8965" max="8965" width="16.28515625" style="43" customWidth="1"/>
    <col min="8966" max="8966" width="34.28515625" style="43" customWidth="1"/>
    <col min="8967" max="8967" width="34.5703125" style="43" customWidth="1"/>
    <col min="8968" max="9215" width="11.42578125" style="43"/>
    <col min="9216" max="9216" width="21.85546875" style="43" bestFit="1" customWidth="1"/>
    <col min="9217" max="9217" width="28.140625" style="43" bestFit="1" customWidth="1"/>
    <col min="9218" max="9218" width="31.140625" style="43" customWidth="1"/>
    <col min="9219" max="9219" width="25.28515625" style="43" customWidth="1"/>
    <col min="9220" max="9220" width="11.42578125" style="43"/>
    <col min="9221" max="9221" width="16.28515625" style="43" customWidth="1"/>
    <col min="9222" max="9222" width="34.28515625" style="43" customWidth="1"/>
    <col min="9223" max="9223" width="34.5703125" style="43" customWidth="1"/>
    <col min="9224" max="9471" width="11.42578125" style="43"/>
    <col min="9472" max="9472" width="21.85546875" style="43" bestFit="1" customWidth="1"/>
    <col min="9473" max="9473" width="28.140625" style="43" bestFit="1" customWidth="1"/>
    <col min="9474" max="9474" width="31.140625" style="43" customWidth="1"/>
    <col min="9475" max="9475" width="25.28515625" style="43" customWidth="1"/>
    <col min="9476" max="9476" width="11.42578125" style="43"/>
    <col min="9477" max="9477" width="16.28515625" style="43" customWidth="1"/>
    <col min="9478" max="9478" width="34.28515625" style="43" customWidth="1"/>
    <col min="9479" max="9479" width="34.5703125" style="43" customWidth="1"/>
    <col min="9480" max="9727" width="11.42578125" style="43"/>
    <col min="9728" max="9728" width="21.85546875" style="43" bestFit="1" customWidth="1"/>
    <col min="9729" max="9729" width="28.140625" style="43" bestFit="1" customWidth="1"/>
    <col min="9730" max="9730" width="31.140625" style="43" customWidth="1"/>
    <col min="9731" max="9731" width="25.28515625" style="43" customWidth="1"/>
    <col min="9732" max="9732" width="11.42578125" style="43"/>
    <col min="9733" max="9733" width="16.28515625" style="43" customWidth="1"/>
    <col min="9734" max="9734" width="34.28515625" style="43" customWidth="1"/>
    <col min="9735" max="9735" width="34.5703125" style="43" customWidth="1"/>
    <col min="9736" max="9983" width="11.42578125" style="43"/>
    <col min="9984" max="9984" width="21.85546875" style="43" bestFit="1" customWidth="1"/>
    <col min="9985" max="9985" width="28.140625" style="43" bestFit="1" customWidth="1"/>
    <col min="9986" max="9986" width="31.140625" style="43" customWidth="1"/>
    <col min="9987" max="9987" width="25.28515625" style="43" customWidth="1"/>
    <col min="9988" max="9988" width="11.42578125" style="43"/>
    <col min="9989" max="9989" width="16.28515625" style="43" customWidth="1"/>
    <col min="9990" max="9990" width="34.28515625" style="43" customWidth="1"/>
    <col min="9991" max="9991" width="34.5703125" style="43" customWidth="1"/>
    <col min="9992" max="10239" width="11.42578125" style="43"/>
    <col min="10240" max="10240" width="21.85546875" style="43" bestFit="1" customWidth="1"/>
    <col min="10241" max="10241" width="28.140625" style="43" bestFit="1" customWidth="1"/>
    <col min="10242" max="10242" width="31.140625" style="43" customWidth="1"/>
    <col min="10243" max="10243" width="25.28515625" style="43" customWidth="1"/>
    <col min="10244" max="10244" width="11.42578125" style="43"/>
    <col min="10245" max="10245" width="16.28515625" style="43" customWidth="1"/>
    <col min="10246" max="10246" width="34.28515625" style="43" customWidth="1"/>
    <col min="10247" max="10247" width="34.5703125" style="43" customWidth="1"/>
    <col min="10248" max="10495" width="11.42578125" style="43"/>
    <col min="10496" max="10496" width="21.85546875" style="43" bestFit="1" customWidth="1"/>
    <col min="10497" max="10497" width="28.140625" style="43" bestFit="1" customWidth="1"/>
    <col min="10498" max="10498" width="31.140625" style="43" customWidth="1"/>
    <col min="10499" max="10499" width="25.28515625" style="43" customWidth="1"/>
    <col min="10500" max="10500" width="11.42578125" style="43"/>
    <col min="10501" max="10501" width="16.28515625" style="43" customWidth="1"/>
    <col min="10502" max="10502" width="34.28515625" style="43" customWidth="1"/>
    <col min="10503" max="10503" width="34.5703125" style="43" customWidth="1"/>
    <col min="10504" max="10751" width="11.42578125" style="43"/>
    <col min="10752" max="10752" width="21.85546875" style="43" bestFit="1" customWidth="1"/>
    <col min="10753" max="10753" width="28.140625" style="43" bestFit="1" customWidth="1"/>
    <col min="10754" max="10754" width="31.140625" style="43" customWidth="1"/>
    <col min="10755" max="10755" width="25.28515625" style="43" customWidth="1"/>
    <col min="10756" max="10756" width="11.42578125" style="43"/>
    <col min="10757" max="10757" width="16.28515625" style="43" customWidth="1"/>
    <col min="10758" max="10758" width="34.28515625" style="43" customWidth="1"/>
    <col min="10759" max="10759" width="34.5703125" style="43" customWidth="1"/>
    <col min="10760" max="11007" width="11.42578125" style="43"/>
    <col min="11008" max="11008" width="21.85546875" style="43" bestFit="1" customWidth="1"/>
    <col min="11009" max="11009" width="28.140625" style="43" bestFit="1" customWidth="1"/>
    <col min="11010" max="11010" width="31.140625" style="43" customWidth="1"/>
    <col min="11011" max="11011" width="25.28515625" style="43" customWidth="1"/>
    <col min="11012" max="11012" width="11.42578125" style="43"/>
    <col min="11013" max="11013" width="16.28515625" style="43" customWidth="1"/>
    <col min="11014" max="11014" width="34.28515625" style="43" customWidth="1"/>
    <col min="11015" max="11015" width="34.5703125" style="43" customWidth="1"/>
    <col min="11016" max="11263" width="11.42578125" style="43"/>
    <col min="11264" max="11264" width="21.85546875" style="43" bestFit="1" customWidth="1"/>
    <col min="11265" max="11265" width="28.140625" style="43" bestFit="1" customWidth="1"/>
    <col min="11266" max="11266" width="31.140625" style="43" customWidth="1"/>
    <col min="11267" max="11267" width="25.28515625" style="43" customWidth="1"/>
    <col min="11268" max="11268" width="11.42578125" style="43"/>
    <col min="11269" max="11269" width="16.28515625" style="43" customWidth="1"/>
    <col min="11270" max="11270" width="34.28515625" style="43" customWidth="1"/>
    <col min="11271" max="11271" width="34.5703125" style="43" customWidth="1"/>
    <col min="11272" max="11519" width="11.42578125" style="43"/>
    <col min="11520" max="11520" width="21.85546875" style="43" bestFit="1" customWidth="1"/>
    <col min="11521" max="11521" width="28.140625" style="43" bestFit="1" customWidth="1"/>
    <col min="11522" max="11522" width="31.140625" style="43" customWidth="1"/>
    <col min="11523" max="11523" width="25.28515625" style="43" customWidth="1"/>
    <col min="11524" max="11524" width="11.42578125" style="43"/>
    <col min="11525" max="11525" width="16.28515625" style="43" customWidth="1"/>
    <col min="11526" max="11526" width="34.28515625" style="43" customWidth="1"/>
    <col min="11527" max="11527" width="34.5703125" style="43" customWidth="1"/>
    <col min="11528" max="11775" width="11.42578125" style="43"/>
    <col min="11776" max="11776" width="21.85546875" style="43" bestFit="1" customWidth="1"/>
    <col min="11777" max="11777" width="28.140625" style="43" bestFit="1" customWidth="1"/>
    <col min="11778" max="11778" width="31.140625" style="43" customWidth="1"/>
    <col min="11779" max="11779" width="25.28515625" style="43" customWidth="1"/>
    <col min="11780" max="11780" width="11.42578125" style="43"/>
    <col min="11781" max="11781" width="16.28515625" style="43" customWidth="1"/>
    <col min="11782" max="11782" width="34.28515625" style="43" customWidth="1"/>
    <col min="11783" max="11783" width="34.5703125" style="43" customWidth="1"/>
    <col min="11784" max="12031" width="11.42578125" style="43"/>
    <col min="12032" max="12032" width="21.85546875" style="43" bestFit="1" customWidth="1"/>
    <col min="12033" max="12033" width="28.140625" style="43" bestFit="1" customWidth="1"/>
    <col min="12034" max="12034" width="31.140625" style="43" customWidth="1"/>
    <col min="12035" max="12035" width="25.28515625" style="43" customWidth="1"/>
    <col min="12036" max="12036" width="11.42578125" style="43"/>
    <col min="12037" max="12037" width="16.28515625" style="43" customWidth="1"/>
    <col min="12038" max="12038" width="34.28515625" style="43" customWidth="1"/>
    <col min="12039" max="12039" width="34.5703125" style="43" customWidth="1"/>
    <col min="12040" max="12287" width="11.42578125" style="43"/>
    <col min="12288" max="12288" width="21.85546875" style="43" bestFit="1" customWidth="1"/>
    <col min="12289" max="12289" width="28.140625" style="43" bestFit="1" customWidth="1"/>
    <col min="12290" max="12290" width="31.140625" style="43" customWidth="1"/>
    <col min="12291" max="12291" width="25.28515625" style="43" customWidth="1"/>
    <col min="12292" max="12292" width="11.42578125" style="43"/>
    <col min="12293" max="12293" width="16.28515625" style="43" customWidth="1"/>
    <col min="12294" max="12294" width="34.28515625" style="43" customWidth="1"/>
    <col min="12295" max="12295" width="34.5703125" style="43" customWidth="1"/>
    <col min="12296" max="12543" width="11.42578125" style="43"/>
    <col min="12544" max="12544" width="21.85546875" style="43" bestFit="1" customWidth="1"/>
    <col min="12545" max="12545" width="28.140625" style="43" bestFit="1" customWidth="1"/>
    <col min="12546" max="12546" width="31.140625" style="43" customWidth="1"/>
    <col min="12547" max="12547" width="25.28515625" style="43" customWidth="1"/>
    <col min="12548" max="12548" width="11.42578125" style="43"/>
    <col min="12549" max="12549" width="16.28515625" style="43" customWidth="1"/>
    <col min="12550" max="12550" width="34.28515625" style="43" customWidth="1"/>
    <col min="12551" max="12551" width="34.5703125" style="43" customWidth="1"/>
    <col min="12552" max="12799" width="11.42578125" style="43"/>
    <col min="12800" max="12800" width="21.85546875" style="43" bestFit="1" customWidth="1"/>
    <col min="12801" max="12801" width="28.140625" style="43" bestFit="1" customWidth="1"/>
    <col min="12802" max="12802" width="31.140625" style="43" customWidth="1"/>
    <col min="12803" max="12803" width="25.28515625" style="43" customWidth="1"/>
    <col min="12804" max="12804" width="11.42578125" style="43"/>
    <col min="12805" max="12805" width="16.28515625" style="43" customWidth="1"/>
    <col min="12806" max="12806" width="34.28515625" style="43" customWidth="1"/>
    <col min="12807" max="12807" width="34.5703125" style="43" customWidth="1"/>
    <col min="12808" max="13055" width="11.42578125" style="43"/>
    <col min="13056" max="13056" width="21.85546875" style="43" bestFit="1" customWidth="1"/>
    <col min="13057" max="13057" width="28.140625" style="43" bestFit="1" customWidth="1"/>
    <col min="13058" max="13058" width="31.140625" style="43" customWidth="1"/>
    <col min="13059" max="13059" width="25.28515625" style="43" customWidth="1"/>
    <col min="13060" max="13060" width="11.42578125" style="43"/>
    <col min="13061" max="13061" width="16.28515625" style="43" customWidth="1"/>
    <col min="13062" max="13062" width="34.28515625" style="43" customWidth="1"/>
    <col min="13063" max="13063" width="34.5703125" style="43" customWidth="1"/>
    <col min="13064" max="13311" width="11.42578125" style="43"/>
    <col min="13312" max="13312" width="21.85546875" style="43" bestFit="1" customWidth="1"/>
    <col min="13313" max="13313" width="28.140625" style="43" bestFit="1" customWidth="1"/>
    <col min="13314" max="13314" width="31.140625" style="43" customWidth="1"/>
    <col min="13315" max="13315" width="25.28515625" style="43" customWidth="1"/>
    <col min="13316" max="13316" width="11.42578125" style="43"/>
    <col min="13317" max="13317" width="16.28515625" style="43" customWidth="1"/>
    <col min="13318" max="13318" width="34.28515625" style="43" customWidth="1"/>
    <col min="13319" max="13319" width="34.5703125" style="43" customWidth="1"/>
    <col min="13320" max="13567" width="11.42578125" style="43"/>
    <col min="13568" max="13568" width="21.85546875" style="43" bestFit="1" customWidth="1"/>
    <col min="13569" max="13569" width="28.140625" style="43" bestFit="1" customWidth="1"/>
    <col min="13570" max="13570" width="31.140625" style="43" customWidth="1"/>
    <col min="13571" max="13571" width="25.28515625" style="43" customWidth="1"/>
    <col min="13572" max="13572" width="11.42578125" style="43"/>
    <col min="13573" max="13573" width="16.28515625" style="43" customWidth="1"/>
    <col min="13574" max="13574" width="34.28515625" style="43" customWidth="1"/>
    <col min="13575" max="13575" width="34.5703125" style="43" customWidth="1"/>
    <col min="13576" max="13823" width="11.42578125" style="43"/>
    <col min="13824" max="13824" width="21.85546875" style="43" bestFit="1" customWidth="1"/>
    <col min="13825" max="13825" width="28.140625" style="43" bestFit="1" customWidth="1"/>
    <col min="13826" max="13826" width="31.140625" style="43" customWidth="1"/>
    <col min="13827" max="13827" width="25.28515625" style="43" customWidth="1"/>
    <col min="13828" max="13828" width="11.42578125" style="43"/>
    <col min="13829" max="13829" width="16.28515625" style="43" customWidth="1"/>
    <col min="13830" max="13830" width="34.28515625" style="43" customWidth="1"/>
    <col min="13831" max="13831" width="34.5703125" style="43" customWidth="1"/>
    <col min="13832" max="14079" width="11.42578125" style="43"/>
    <col min="14080" max="14080" width="21.85546875" style="43" bestFit="1" customWidth="1"/>
    <col min="14081" max="14081" width="28.140625" style="43" bestFit="1" customWidth="1"/>
    <col min="14082" max="14082" width="31.140625" style="43" customWidth="1"/>
    <col min="14083" max="14083" width="25.28515625" style="43" customWidth="1"/>
    <col min="14084" max="14084" width="11.42578125" style="43"/>
    <col min="14085" max="14085" width="16.28515625" style="43" customWidth="1"/>
    <col min="14086" max="14086" width="34.28515625" style="43" customWidth="1"/>
    <col min="14087" max="14087" width="34.5703125" style="43" customWidth="1"/>
    <col min="14088" max="14335" width="11.42578125" style="43"/>
    <col min="14336" max="14336" width="21.85546875" style="43" bestFit="1" customWidth="1"/>
    <col min="14337" max="14337" width="28.140625" style="43" bestFit="1" customWidth="1"/>
    <col min="14338" max="14338" width="31.140625" style="43" customWidth="1"/>
    <col min="14339" max="14339" width="25.28515625" style="43" customWidth="1"/>
    <col min="14340" max="14340" width="11.42578125" style="43"/>
    <col min="14341" max="14341" width="16.28515625" style="43" customWidth="1"/>
    <col min="14342" max="14342" width="34.28515625" style="43" customWidth="1"/>
    <col min="14343" max="14343" width="34.5703125" style="43" customWidth="1"/>
    <col min="14344" max="14591" width="11.42578125" style="43"/>
    <col min="14592" max="14592" width="21.85546875" style="43" bestFit="1" customWidth="1"/>
    <col min="14593" max="14593" width="28.140625" style="43" bestFit="1" customWidth="1"/>
    <col min="14594" max="14594" width="31.140625" style="43" customWidth="1"/>
    <col min="14595" max="14595" width="25.28515625" style="43" customWidth="1"/>
    <col min="14596" max="14596" width="11.42578125" style="43"/>
    <col min="14597" max="14597" width="16.28515625" style="43" customWidth="1"/>
    <col min="14598" max="14598" width="34.28515625" style="43" customWidth="1"/>
    <col min="14599" max="14599" width="34.5703125" style="43" customWidth="1"/>
    <col min="14600" max="14847" width="11.42578125" style="43"/>
    <col min="14848" max="14848" width="21.85546875" style="43" bestFit="1" customWidth="1"/>
    <col min="14849" max="14849" width="28.140625" style="43" bestFit="1" customWidth="1"/>
    <col min="14850" max="14850" width="31.140625" style="43" customWidth="1"/>
    <col min="14851" max="14851" width="25.28515625" style="43" customWidth="1"/>
    <col min="14852" max="14852" width="11.42578125" style="43"/>
    <col min="14853" max="14853" width="16.28515625" style="43" customWidth="1"/>
    <col min="14854" max="14854" width="34.28515625" style="43" customWidth="1"/>
    <col min="14855" max="14855" width="34.5703125" style="43" customWidth="1"/>
    <col min="14856" max="15103" width="11.42578125" style="43"/>
    <col min="15104" max="15104" width="21.85546875" style="43" bestFit="1" customWidth="1"/>
    <col min="15105" max="15105" width="28.140625" style="43" bestFit="1" customWidth="1"/>
    <col min="15106" max="15106" width="31.140625" style="43" customWidth="1"/>
    <col min="15107" max="15107" width="25.28515625" style="43" customWidth="1"/>
    <col min="15108" max="15108" width="11.42578125" style="43"/>
    <col min="15109" max="15109" width="16.28515625" style="43" customWidth="1"/>
    <col min="15110" max="15110" width="34.28515625" style="43" customWidth="1"/>
    <col min="15111" max="15111" width="34.5703125" style="43" customWidth="1"/>
    <col min="15112" max="15359" width="11.42578125" style="43"/>
    <col min="15360" max="15360" width="21.85546875" style="43" bestFit="1" customWidth="1"/>
    <col min="15361" max="15361" width="28.140625" style="43" bestFit="1" customWidth="1"/>
    <col min="15362" max="15362" width="31.140625" style="43" customWidth="1"/>
    <col min="15363" max="15363" width="25.28515625" style="43" customWidth="1"/>
    <col min="15364" max="15364" width="11.42578125" style="43"/>
    <col min="15365" max="15365" width="16.28515625" style="43" customWidth="1"/>
    <col min="15366" max="15366" width="34.28515625" style="43" customWidth="1"/>
    <col min="15367" max="15367" width="34.5703125" style="43" customWidth="1"/>
    <col min="15368" max="15615" width="11.42578125" style="43"/>
    <col min="15616" max="15616" width="21.85546875" style="43" bestFit="1" customWidth="1"/>
    <col min="15617" max="15617" width="28.140625" style="43" bestFit="1" customWidth="1"/>
    <col min="15618" max="15618" width="31.140625" style="43" customWidth="1"/>
    <col min="15619" max="15619" width="25.28515625" style="43" customWidth="1"/>
    <col min="15620" max="15620" width="11.42578125" style="43"/>
    <col min="15621" max="15621" width="16.28515625" style="43" customWidth="1"/>
    <col min="15622" max="15622" width="34.28515625" style="43" customWidth="1"/>
    <col min="15623" max="15623" width="34.5703125" style="43" customWidth="1"/>
    <col min="15624" max="15871" width="11.42578125" style="43"/>
    <col min="15872" max="15872" width="21.85546875" style="43" bestFit="1" customWidth="1"/>
    <col min="15873" max="15873" width="28.140625" style="43" bestFit="1" customWidth="1"/>
    <col min="15874" max="15874" width="31.140625" style="43" customWidth="1"/>
    <col min="15875" max="15875" width="25.28515625" style="43" customWidth="1"/>
    <col min="15876" max="15876" width="11.42578125" style="43"/>
    <col min="15877" max="15877" width="16.28515625" style="43" customWidth="1"/>
    <col min="15878" max="15878" width="34.28515625" style="43" customWidth="1"/>
    <col min="15879" max="15879" width="34.5703125" style="43" customWidth="1"/>
    <col min="15880" max="16127" width="11.42578125" style="43"/>
    <col min="16128" max="16128" width="21.85546875" style="43" bestFit="1" customWidth="1"/>
    <col min="16129" max="16129" width="28.140625" style="43" bestFit="1" customWidth="1"/>
    <col min="16130" max="16130" width="31.140625" style="43" customWidth="1"/>
    <col min="16131" max="16131" width="25.28515625" style="43" customWidth="1"/>
    <col min="16132" max="16132" width="11.42578125" style="43"/>
    <col min="16133" max="16133" width="16.28515625" style="43" customWidth="1"/>
    <col min="16134" max="16134" width="34.28515625" style="43" customWidth="1"/>
    <col min="16135" max="16135" width="34.5703125" style="43" customWidth="1"/>
    <col min="16136" max="16384" width="11.42578125" style="43"/>
  </cols>
  <sheetData>
    <row r="1" spans="1:4" ht="18.75" x14ac:dyDescent="0.3">
      <c r="A1" s="201" t="s">
        <v>936</v>
      </c>
      <c r="B1" s="40"/>
      <c r="C1" s="40"/>
      <c r="D1" s="40"/>
    </row>
    <row r="2" spans="1:4" x14ac:dyDescent="0.2">
      <c r="A2" s="40"/>
      <c r="B2" s="40"/>
      <c r="C2" s="40"/>
      <c r="D2" s="40"/>
    </row>
    <row r="3" spans="1:4" ht="15.75" x14ac:dyDescent="0.25">
      <c r="A3" s="200" t="s">
        <v>937</v>
      </c>
      <c r="B3" s="40"/>
      <c r="C3" s="40"/>
      <c r="D3" s="40"/>
    </row>
    <row r="4" spans="1:4" x14ac:dyDescent="0.2">
      <c r="A4" s="42"/>
      <c r="B4" s="40"/>
      <c r="C4" s="40"/>
      <c r="D4" s="40"/>
    </row>
    <row r="5" spans="1:4" ht="15" x14ac:dyDescent="0.25">
      <c r="A5" s="199" t="s">
        <v>242</v>
      </c>
      <c r="C5" s="40"/>
      <c r="D5" s="40"/>
    </row>
    <row r="6" spans="1:4" x14ac:dyDescent="0.2">
      <c r="A6" s="40" t="s">
        <v>243</v>
      </c>
      <c r="B6" s="41"/>
      <c r="C6" s="40"/>
      <c r="D6" s="40"/>
    </row>
    <row r="7" spans="1:4" x14ac:dyDescent="0.2">
      <c r="A7" s="40"/>
      <c r="C7" s="40"/>
      <c r="D7" s="40"/>
    </row>
    <row r="8" spans="1:4" ht="15" x14ac:dyDescent="0.25">
      <c r="A8" s="199" t="s">
        <v>938</v>
      </c>
      <c r="B8" s="40"/>
      <c r="D8" s="40"/>
    </row>
    <row r="9" spans="1:4" x14ac:dyDescent="0.2">
      <c r="A9" s="40" t="s">
        <v>243</v>
      </c>
      <c r="B9" s="40"/>
      <c r="C9" s="40"/>
      <c r="D9" s="40"/>
    </row>
    <row r="10" spans="1:4" x14ac:dyDescent="0.2">
      <c r="A10" s="40"/>
      <c r="B10" s="40"/>
      <c r="C10" s="40"/>
      <c r="D10" s="40"/>
    </row>
    <row r="11" spans="1:4" ht="15.75" x14ac:dyDescent="0.25">
      <c r="A11" s="200" t="s">
        <v>939</v>
      </c>
    </row>
    <row r="12" spans="1:4" x14ac:dyDescent="0.2">
      <c r="A12" s="43" t="s">
        <v>851</v>
      </c>
    </row>
    <row r="15" spans="1:4" ht="15.75" x14ac:dyDescent="0.25">
      <c r="A15" s="200" t="s">
        <v>940</v>
      </c>
    </row>
    <row r="16" spans="1:4" x14ac:dyDescent="0.2">
      <c r="A16" s="41"/>
    </row>
    <row r="17" spans="1:6" x14ac:dyDescent="0.2">
      <c r="A17" s="1052" t="s">
        <v>143</v>
      </c>
      <c r="B17" s="1052" t="s">
        <v>144</v>
      </c>
      <c r="C17" s="1052" t="s">
        <v>1078</v>
      </c>
      <c r="D17" s="1052" t="s">
        <v>245</v>
      </c>
      <c r="E17" s="1052" t="s">
        <v>244</v>
      </c>
    </row>
    <row r="18" spans="1:6" x14ac:dyDescent="0.2">
      <c r="A18" s="1053"/>
      <c r="B18" s="1053"/>
      <c r="C18" s="1053"/>
      <c r="D18" s="1053"/>
      <c r="E18" s="1053"/>
    </row>
    <row r="19" spans="1:6" x14ac:dyDescent="0.2">
      <c r="A19" s="44" t="s">
        <v>129</v>
      </c>
      <c r="B19" s="45" t="s">
        <v>3126</v>
      </c>
      <c r="C19" s="762">
        <v>1</v>
      </c>
      <c r="D19" s="762">
        <v>127</v>
      </c>
      <c r="E19" s="622">
        <v>22</v>
      </c>
    </row>
    <row r="20" spans="1:6" x14ac:dyDescent="0.2">
      <c r="A20" s="44" t="s">
        <v>129</v>
      </c>
      <c r="B20" s="45" t="s">
        <v>3126</v>
      </c>
      <c r="C20" s="762">
        <v>1</v>
      </c>
      <c r="D20" s="762">
        <v>113</v>
      </c>
      <c r="E20" s="622">
        <v>24</v>
      </c>
    </row>
    <row r="21" spans="1:6" x14ac:dyDescent="0.2">
      <c r="A21" s="44" t="s">
        <v>129</v>
      </c>
      <c r="B21" s="45" t="s">
        <v>3126</v>
      </c>
      <c r="C21" s="762">
        <v>1</v>
      </c>
      <c r="D21" s="762">
        <v>78</v>
      </c>
      <c r="E21" s="622">
        <v>21</v>
      </c>
    </row>
    <row r="22" spans="1:6" x14ac:dyDescent="0.2">
      <c r="A22" s="44" t="s">
        <v>129</v>
      </c>
      <c r="B22" s="45" t="s">
        <v>3126</v>
      </c>
      <c r="C22" s="762">
        <v>1</v>
      </c>
      <c r="D22" s="762">
        <v>78</v>
      </c>
      <c r="E22" s="622">
        <v>30</v>
      </c>
    </row>
    <row r="26" spans="1:6" ht="15.75" x14ac:dyDescent="0.25">
      <c r="A26" s="200" t="s">
        <v>941</v>
      </c>
    </row>
    <row r="28" spans="1:6" ht="38.25" x14ac:dyDescent="0.2">
      <c r="A28" s="743" t="s">
        <v>246</v>
      </c>
      <c r="B28" s="743" t="s">
        <v>24</v>
      </c>
      <c r="C28" s="743" t="s">
        <v>502</v>
      </c>
      <c r="D28" s="743" t="s">
        <v>247</v>
      </c>
      <c r="E28" s="743" t="s">
        <v>248</v>
      </c>
      <c r="F28" s="743" t="s">
        <v>249</v>
      </c>
    </row>
    <row r="29" spans="1:6" x14ac:dyDescent="0.2">
      <c r="A29" s="44" t="s">
        <v>7</v>
      </c>
      <c r="B29" s="44" t="s">
        <v>151</v>
      </c>
      <c r="C29" s="651">
        <v>6</v>
      </c>
      <c r="D29" s="622" t="s">
        <v>250</v>
      </c>
      <c r="E29" s="622" t="s">
        <v>251</v>
      </c>
      <c r="F29" s="301" t="s">
        <v>252</v>
      </c>
    </row>
    <row r="30" spans="1:6" x14ac:dyDescent="0.2">
      <c r="A30" s="44" t="s">
        <v>7</v>
      </c>
      <c r="B30" s="44" t="s">
        <v>253</v>
      </c>
      <c r="C30" s="651">
        <v>4</v>
      </c>
      <c r="D30" s="622">
        <v>1000</v>
      </c>
      <c r="E30" s="622">
        <v>4000</v>
      </c>
      <c r="F30" s="301" t="s">
        <v>254</v>
      </c>
    </row>
    <row r="31" spans="1:6" x14ac:dyDescent="0.2">
      <c r="A31" s="44" t="s">
        <v>7</v>
      </c>
      <c r="B31" s="44" t="s">
        <v>504</v>
      </c>
      <c r="C31" s="651">
        <v>1</v>
      </c>
      <c r="D31" s="622" t="s">
        <v>255</v>
      </c>
      <c r="E31" s="622" t="s">
        <v>506</v>
      </c>
      <c r="F31" s="301" t="s">
        <v>254</v>
      </c>
    </row>
    <row r="32" spans="1:6" x14ac:dyDescent="0.2">
      <c r="A32" s="44" t="s">
        <v>503</v>
      </c>
      <c r="B32" s="44" t="s">
        <v>256</v>
      </c>
      <c r="C32" s="651">
        <v>1</v>
      </c>
      <c r="D32" s="622">
        <v>7</v>
      </c>
      <c r="E32" s="622" t="s">
        <v>257</v>
      </c>
      <c r="F32" s="301" t="s">
        <v>258</v>
      </c>
    </row>
    <row r="33" spans="1:6" x14ac:dyDescent="0.2">
      <c r="A33" s="44" t="s">
        <v>7</v>
      </c>
      <c r="B33" s="44" t="s">
        <v>3226</v>
      </c>
      <c r="C33" s="651">
        <v>2</v>
      </c>
      <c r="D33" s="622" t="s">
        <v>259</v>
      </c>
      <c r="E33" s="622" t="s">
        <v>260</v>
      </c>
      <c r="F33" s="301" t="s">
        <v>3019</v>
      </c>
    </row>
    <row r="34" spans="1:6" x14ac:dyDescent="0.2">
      <c r="A34" s="44" t="s">
        <v>6</v>
      </c>
      <c r="B34" s="44" t="s">
        <v>151</v>
      </c>
      <c r="C34" s="651">
        <v>33</v>
      </c>
      <c r="D34" s="622">
        <v>17</v>
      </c>
      <c r="E34" s="622">
        <v>51</v>
      </c>
      <c r="F34" s="301" t="s">
        <v>261</v>
      </c>
    </row>
    <row r="35" spans="1:6" x14ac:dyDescent="0.2">
      <c r="A35" s="44" t="s">
        <v>6</v>
      </c>
      <c r="B35" s="302" t="s">
        <v>253</v>
      </c>
      <c r="C35" s="651">
        <v>2</v>
      </c>
      <c r="D35" s="622">
        <v>17</v>
      </c>
      <c r="E35" s="622">
        <v>17</v>
      </c>
      <c r="F35" s="301" t="s">
        <v>261</v>
      </c>
    </row>
    <row r="36" spans="1:6" x14ac:dyDescent="0.2">
      <c r="A36" s="44" t="s">
        <v>6</v>
      </c>
      <c r="B36" s="44" t="s">
        <v>68</v>
      </c>
      <c r="C36" s="651">
        <v>5</v>
      </c>
      <c r="D36" s="622">
        <v>17</v>
      </c>
      <c r="E36" s="622">
        <v>34</v>
      </c>
      <c r="F36" s="301" t="s">
        <v>261</v>
      </c>
    </row>
    <row r="37" spans="1:6" x14ac:dyDescent="0.2">
      <c r="A37" s="44" t="s">
        <v>6</v>
      </c>
      <c r="B37" s="44" t="s">
        <v>505</v>
      </c>
      <c r="C37" s="651">
        <v>38</v>
      </c>
      <c r="D37" s="622">
        <v>17</v>
      </c>
      <c r="E37" s="622">
        <v>51</v>
      </c>
      <c r="F37" s="301" t="s">
        <v>261</v>
      </c>
    </row>
    <row r="38" spans="1:6" x14ac:dyDescent="0.2">
      <c r="A38" s="44" t="s">
        <v>6</v>
      </c>
      <c r="B38" s="44" t="s">
        <v>69</v>
      </c>
      <c r="C38" s="651">
        <v>14</v>
      </c>
      <c r="D38" s="622">
        <v>17</v>
      </c>
      <c r="E38" s="622"/>
      <c r="F38" s="301" t="s">
        <v>261</v>
      </c>
    </row>
    <row r="39" spans="1:6" x14ac:dyDescent="0.2">
      <c r="A39" s="44" t="s">
        <v>6</v>
      </c>
      <c r="B39" s="44" t="s">
        <v>262</v>
      </c>
      <c r="C39" s="651">
        <v>1</v>
      </c>
      <c r="D39" s="622">
        <v>30</v>
      </c>
      <c r="E39" s="622"/>
      <c r="F39" s="301" t="s">
        <v>261</v>
      </c>
    </row>
  </sheetData>
  <mergeCells count="5">
    <mergeCell ref="A17:A18"/>
    <mergeCell ref="B17:B18"/>
    <mergeCell ref="C17:C18"/>
    <mergeCell ref="D17:D18"/>
    <mergeCell ref="E17:E18"/>
  </mergeCells>
  <printOptions horizontalCentered="1"/>
  <pageMargins left="0.15748031496062992" right="0.75" top="0.9055118110236221" bottom="1" header="0.23622047244094491" footer="0"/>
  <pageSetup paperSize="9" scale="6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sheetPr>
  <dimension ref="A1"/>
  <sheetViews>
    <sheetView zoomScaleNormal="100" workbookViewId="0">
      <selection activeCell="L14" sqref="L14"/>
    </sheetView>
  </sheetViews>
  <sheetFormatPr baseColWidth="10" defaultRowHeight="12.75" x14ac:dyDescent="0.2"/>
  <sheetData/>
  <pageMargins left="0.7" right="0.7" top="0.75" bottom="0.75" header="0.3" footer="0.3"/>
  <pageSetup paperSize="9" scale="71" orientation="portrait" verticalDpi="0"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Hoja18">
    <tabColor rgb="FF00B050"/>
  </sheetPr>
  <dimension ref="A1:P35"/>
  <sheetViews>
    <sheetView topLeftCell="A16" zoomScaleNormal="100" workbookViewId="0">
      <selection activeCell="I35" sqref="I35"/>
    </sheetView>
  </sheetViews>
  <sheetFormatPr baseColWidth="10" defaultRowHeight="15" x14ac:dyDescent="0.25"/>
  <cols>
    <col min="1" max="1" width="26.28515625" style="46" customWidth="1"/>
    <col min="2" max="2" width="19.85546875" style="46" customWidth="1"/>
    <col min="3" max="4" width="11.42578125" style="46"/>
    <col min="5" max="5" width="4.5703125" style="46" customWidth="1"/>
    <col min="6" max="7" width="11.42578125" style="46"/>
    <col min="8" max="8" width="21.140625" style="46" customWidth="1"/>
    <col min="9" max="9" width="6.85546875" style="46" customWidth="1"/>
    <col min="10" max="10" width="6" style="46" customWidth="1"/>
    <col min="11" max="11" width="7.140625" style="46" customWidth="1"/>
    <col min="12" max="13" width="11.42578125" style="46" customWidth="1"/>
    <col min="14" max="15" width="9.42578125" style="46" customWidth="1"/>
    <col min="16" max="16" width="6.28515625" style="46" bestFit="1" customWidth="1"/>
    <col min="17" max="16384" width="11.42578125" style="46"/>
  </cols>
  <sheetData>
    <row r="1" spans="1:16" ht="18.75" x14ac:dyDescent="0.3">
      <c r="A1" s="203" t="s">
        <v>942</v>
      </c>
    </row>
    <row r="2" spans="1:16" x14ac:dyDescent="0.25">
      <c r="A2" s="153"/>
    </row>
    <row r="3" spans="1:16" ht="15.75" x14ac:dyDescent="0.25">
      <c r="A3" s="202" t="s">
        <v>943</v>
      </c>
    </row>
    <row r="5" spans="1:16" x14ac:dyDescent="0.25">
      <c r="A5" s="153" t="s">
        <v>944</v>
      </c>
      <c r="B5" s="39"/>
      <c r="C5" s="39"/>
      <c r="D5" s="39"/>
      <c r="E5" s="39"/>
      <c r="F5" s="39"/>
      <c r="G5" s="39"/>
      <c r="H5" s="39"/>
      <c r="I5" s="39"/>
      <c r="J5" s="39"/>
      <c r="K5" s="39"/>
      <c r="L5" s="39"/>
      <c r="M5" s="39"/>
      <c r="N5" s="39"/>
      <c r="O5" s="39"/>
      <c r="P5" s="39"/>
    </row>
    <row r="6" spans="1:16" x14ac:dyDescent="0.25">
      <c r="A6" s="210"/>
      <c r="B6" s="210"/>
      <c r="C6" s="210"/>
      <c r="D6" s="210"/>
      <c r="E6" s="210"/>
      <c r="F6" s="210"/>
      <c r="G6" s="210"/>
      <c r="H6" s="210"/>
      <c r="I6" s="210"/>
      <c r="J6" s="210"/>
      <c r="K6" s="210"/>
      <c r="L6" s="210"/>
      <c r="M6" s="210"/>
      <c r="N6" s="210"/>
      <c r="O6" s="210"/>
      <c r="P6" s="210"/>
    </row>
    <row r="7" spans="1:16" ht="30" customHeight="1" x14ac:dyDescent="0.25">
      <c r="A7" s="1054" t="s">
        <v>143</v>
      </c>
      <c r="B7" s="1055"/>
      <c r="C7" s="1054" t="s">
        <v>144</v>
      </c>
      <c r="D7" s="1055"/>
      <c r="E7" s="743" t="s">
        <v>1296</v>
      </c>
      <c r="F7" s="1054" t="s">
        <v>263</v>
      </c>
      <c r="G7" s="1055"/>
      <c r="H7" s="743" t="s">
        <v>3</v>
      </c>
      <c r="I7" s="1054" t="s">
        <v>264</v>
      </c>
      <c r="J7" s="1055"/>
      <c r="K7" s="743" t="s">
        <v>265</v>
      </c>
      <c r="L7" s="1054" t="s">
        <v>266</v>
      </c>
      <c r="M7" s="1055"/>
      <c r="N7" s="1054" t="s">
        <v>2490</v>
      </c>
      <c r="O7" s="1055"/>
      <c r="P7" s="743" t="s">
        <v>267</v>
      </c>
    </row>
    <row r="8" spans="1:16" ht="30" customHeight="1" x14ac:dyDescent="0.25">
      <c r="A8" s="1056" t="s">
        <v>69</v>
      </c>
      <c r="B8" s="1057"/>
      <c r="C8" s="1056" t="s">
        <v>329</v>
      </c>
      <c r="D8" s="1057"/>
      <c r="E8" s="746">
        <v>1</v>
      </c>
      <c r="F8" s="1056" t="s">
        <v>2483</v>
      </c>
      <c r="G8" s="1057"/>
      <c r="H8" s="787" t="s">
        <v>2484</v>
      </c>
      <c r="I8" s="1056" t="s">
        <v>268</v>
      </c>
      <c r="J8" s="1057"/>
      <c r="K8" s="788" t="s">
        <v>2485</v>
      </c>
      <c r="L8" s="1059">
        <v>31</v>
      </c>
      <c r="M8" s="1059"/>
      <c r="N8" s="1058" t="s">
        <v>2488</v>
      </c>
      <c r="O8" s="1059"/>
      <c r="P8" s="746">
        <v>2016</v>
      </c>
    </row>
    <row r="9" spans="1:16" ht="30" customHeight="1" x14ac:dyDescent="0.25">
      <c r="A9" s="1056" t="s">
        <v>69</v>
      </c>
      <c r="B9" s="1057"/>
      <c r="C9" s="1056" t="s">
        <v>329</v>
      </c>
      <c r="D9" s="1057"/>
      <c r="E9" s="746">
        <v>1</v>
      </c>
      <c r="F9" s="1056" t="s">
        <v>2483</v>
      </c>
      <c r="G9" s="1057"/>
      <c r="H9" s="787" t="s">
        <v>2486</v>
      </c>
      <c r="I9" s="1056" t="s">
        <v>268</v>
      </c>
      <c r="J9" s="1057"/>
      <c r="K9" s="788" t="s">
        <v>2487</v>
      </c>
      <c r="L9" s="1059">
        <v>36</v>
      </c>
      <c r="M9" s="1059"/>
      <c r="N9" s="1058" t="s">
        <v>2489</v>
      </c>
      <c r="O9" s="1059"/>
      <c r="P9" s="746">
        <v>2016</v>
      </c>
    </row>
    <row r="11" spans="1:16" x14ac:dyDescent="0.25">
      <c r="A11" s="153" t="s">
        <v>945</v>
      </c>
      <c r="B11" s="39"/>
      <c r="C11" s="39"/>
      <c r="D11" s="39"/>
      <c r="E11" s="39"/>
      <c r="F11" s="39"/>
      <c r="G11" s="39"/>
      <c r="H11" s="39"/>
      <c r="I11" s="39"/>
      <c r="J11" s="39"/>
      <c r="K11" s="39"/>
      <c r="L11" s="39"/>
      <c r="M11" s="39"/>
      <c r="N11" s="39"/>
      <c r="O11" s="39"/>
      <c r="P11" s="39"/>
    </row>
    <row r="12" spans="1:16" x14ac:dyDescent="0.25">
      <c r="A12" s="39"/>
      <c r="B12" s="39"/>
      <c r="C12" s="39"/>
      <c r="D12" s="39"/>
      <c r="E12" s="39"/>
      <c r="F12" s="39"/>
      <c r="G12" s="39"/>
      <c r="H12" s="39"/>
      <c r="I12" s="39"/>
      <c r="J12" s="39"/>
      <c r="K12" s="39"/>
      <c r="L12" s="39"/>
      <c r="M12" s="39"/>
      <c r="N12" s="39"/>
      <c r="O12" s="39"/>
      <c r="P12" s="39"/>
    </row>
    <row r="13" spans="1:16" ht="25.5" x14ac:dyDescent="0.25">
      <c r="A13" s="1054" t="s">
        <v>143</v>
      </c>
      <c r="B13" s="1055"/>
      <c r="C13" s="1054" t="s">
        <v>144</v>
      </c>
      <c r="D13" s="1055"/>
      <c r="E13" s="743" t="s">
        <v>1296</v>
      </c>
      <c r="F13" s="1054" t="s">
        <v>263</v>
      </c>
      <c r="G13" s="1055"/>
      <c r="H13" s="743" t="s">
        <v>3</v>
      </c>
      <c r="I13" s="1054" t="s">
        <v>264</v>
      </c>
      <c r="J13" s="1055"/>
      <c r="K13" s="743" t="s">
        <v>265</v>
      </c>
      <c r="L13" s="1054" t="s">
        <v>266</v>
      </c>
      <c r="M13" s="1055"/>
      <c r="N13" s="1054" t="s">
        <v>508</v>
      </c>
      <c r="O13" s="1055"/>
      <c r="P13" s="743" t="s">
        <v>267</v>
      </c>
    </row>
    <row r="14" spans="1:16" x14ac:dyDescent="0.25">
      <c r="A14" s="1056" t="s">
        <v>509</v>
      </c>
      <c r="B14" s="1057"/>
      <c r="C14" s="1057" t="s">
        <v>269</v>
      </c>
      <c r="D14" s="1057"/>
      <c r="E14" s="747">
        <v>2</v>
      </c>
      <c r="F14" s="1057" t="s">
        <v>270</v>
      </c>
      <c r="G14" s="1057"/>
      <c r="H14" s="745" t="s">
        <v>271</v>
      </c>
      <c r="I14" s="1057" t="s">
        <v>272</v>
      </c>
      <c r="J14" s="1057"/>
      <c r="K14" s="746">
        <v>52</v>
      </c>
      <c r="L14" s="1059">
        <v>45</v>
      </c>
      <c r="M14" s="1059"/>
      <c r="N14" s="1059">
        <v>700</v>
      </c>
      <c r="O14" s="1059"/>
      <c r="P14" s="746">
        <v>2002</v>
      </c>
    </row>
    <row r="15" spans="1:16" x14ac:dyDescent="0.25">
      <c r="A15" s="1056" t="s">
        <v>509</v>
      </c>
      <c r="B15" s="1057"/>
      <c r="C15" s="1057" t="s">
        <v>273</v>
      </c>
      <c r="D15" s="1057"/>
      <c r="E15" s="746">
        <v>1</v>
      </c>
      <c r="F15" s="1057" t="s">
        <v>270</v>
      </c>
      <c r="G15" s="1057"/>
      <c r="H15" s="745" t="s">
        <v>271</v>
      </c>
      <c r="I15" s="1057" t="s">
        <v>272</v>
      </c>
      <c r="J15" s="1057"/>
      <c r="K15" s="746">
        <v>52</v>
      </c>
      <c r="L15" s="1059">
        <v>45</v>
      </c>
      <c r="M15" s="1059"/>
      <c r="N15" s="1059">
        <v>700</v>
      </c>
      <c r="O15" s="1059"/>
      <c r="P15" s="746">
        <v>1996</v>
      </c>
    </row>
    <row r="16" spans="1:16" x14ac:dyDescent="0.25">
      <c r="A16" s="1056" t="s">
        <v>509</v>
      </c>
      <c r="B16" s="1057"/>
      <c r="C16" s="1057" t="s">
        <v>273</v>
      </c>
      <c r="D16" s="1057"/>
      <c r="E16" s="746">
        <v>1</v>
      </c>
      <c r="F16" s="1057" t="s">
        <v>274</v>
      </c>
      <c r="G16" s="1057"/>
      <c r="H16" s="745" t="s">
        <v>271</v>
      </c>
      <c r="I16" s="1057" t="s">
        <v>272</v>
      </c>
      <c r="J16" s="1057"/>
      <c r="K16" s="746">
        <v>66</v>
      </c>
      <c r="L16" s="1059">
        <v>48</v>
      </c>
      <c r="M16" s="1059"/>
      <c r="N16" s="1059">
        <v>800</v>
      </c>
      <c r="O16" s="1059"/>
      <c r="P16" s="746">
        <v>2004</v>
      </c>
    </row>
    <row r="17" spans="1:16" x14ac:dyDescent="0.25">
      <c r="A17" s="1056" t="s">
        <v>509</v>
      </c>
      <c r="B17" s="1057"/>
      <c r="C17" s="1057" t="s">
        <v>273</v>
      </c>
      <c r="D17" s="1057"/>
      <c r="E17" s="746">
        <v>1</v>
      </c>
      <c r="F17" s="1057" t="s">
        <v>275</v>
      </c>
      <c r="G17" s="1057"/>
      <c r="H17" s="745" t="s">
        <v>271</v>
      </c>
      <c r="I17" s="1057" t="s">
        <v>272</v>
      </c>
      <c r="J17" s="1057"/>
      <c r="K17" s="746">
        <v>78</v>
      </c>
      <c r="L17" s="1059">
        <v>45</v>
      </c>
      <c r="M17" s="1059"/>
      <c r="N17" s="1059">
        <v>900</v>
      </c>
      <c r="O17" s="1059"/>
      <c r="P17" s="746">
        <v>2007</v>
      </c>
    </row>
    <row r="18" spans="1:16" x14ac:dyDescent="0.25">
      <c r="A18" s="1056" t="s">
        <v>509</v>
      </c>
      <c r="B18" s="1057"/>
      <c r="C18" s="1057" t="s">
        <v>276</v>
      </c>
      <c r="D18" s="1057"/>
      <c r="E18" s="746">
        <v>1</v>
      </c>
      <c r="F18" s="1057" t="s">
        <v>277</v>
      </c>
      <c r="G18" s="1057"/>
      <c r="H18" s="745" t="s">
        <v>271</v>
      </c>
      <c r="I18" s="1057" t="s">
        <v>272</v>
      </c>
      <c r="J18" s="1057"/>
      <c r="K18" s="746">
        <v>40</v>
      </c>
      <c r="L18" s="1059">
        <v>46.6</v>
      </c>
      <c r="M18" s="1059"/>
      <c r="N18" s="1059">
        <v>700</v>
      </c>
      <c r="O18" s="1059"/>
      <c r="P18" s="746">
        <v>2001</v>
      </c>
    </row>
    <row r="19" spans="1:16" x14ac:dyDescent="0.25">
      <c r="A19" s="1056" t="s">
        <v>509</v>
      </c>
      <c r="B19" s="1057"/>
      <c r="C19" s="1057" t="s">
        <v>276</v>
      </c>
      <c r="D19" s="1057"/>
      <c r="E19" s="746">
        <v>1</v>
      </c>
      <c r="F19" s="1057" t="s">
        <v>278</v>
      </c>
      <c r="G19" s="1057"/>
      <c r="H19" s="745" t="s">
        <v>271</v>
      </c>
      <c r="I19" s="1057" t="s">
        <v>272</v>
      </c>
      <c r="J19" s="1057"/>
      <c r="K19" s="746">
        <v>63</v>
      </c>
      <c r="L19" s="1059">
        <v>47</v>
      </c>
      <c r="M19" s="1059"/>
      <c r="N19" s="1059">
        <v>800</v>
      </c>
      <c r="O19" s="1059"/>
      <c r="P19" s="746">
        <v>2006</v>
      </c>
    </row>
    <row r="20" spans="1:16" x14ac:dyDescent="0.25">
      <c r="A20" s="1062" t="s">
        <v>509</v>
      </c>
      <c r="B20" s="1062"/>
      <c r="C20" s="1062" t="s">
        <v>276</v>
      </c>
      <c r="D20" s="1062"/>
      <c r="E20" s="747">
        <v>1</v>
      </c>
      <c r="F20" s="1062" t="s">
        <v>1855</v>
      </c>
      <c r="G20" s="1062"/>
      <c r="H20" s="748" t="s">
        <v>271</v>
      </c>
      <c r="I20" s="1062" t="s">
        <v>272</v>
      </c>
      <c r="J20" s="1062"/>
      <c r="K20" s="747">
        <v>63</v>
      </c>
      <c r="L20" s="1060">
        <v>50</v>
      </c>
      <c r="M20" s="1061"/>
      <c r="N20" s="1060">
        <v>800</v>
      </c>
      <c r="O20" s="1061"/>
      <c r="P20" s="746">
        <v>2016</v>
      </c>
    </row>
    <row r="21" spans="1:16" x14ac:dyDescent="0.25">
      <c r="A21" s="1056" t="s">
        <v>509</v>
      </c>
      <c r="B21" s="1057"/>
      <c r="C21" s="1057" t="s">
        <v>276</v>
      </c>
      <c r="D21" s="1057"/>
      <c r="E21" s="746">
        <v>1</v>
      </c>
      <c r="F21" s="1057" t="s">
        <v>279</v>
      </c>
      <c r="G21" s="1057"/>
      <c r="H21" s="745" t="s">
        <v>271</v>
      </c>
      <c r="I21" s="1057" t="s">
        <v>272</v>
      </c>
      <c r="J21" s="1057"/>
      <c r="K21" s="746">
        <v>75</v>
      </c>
      <c r="L21" s="1059">
        <v>51</v>
      </c>
      <c r="M21" s="1059"/>
      <c r="N21" s="1068">
        <v>1250</v>
      </c>
      <c r="O21" s="1059"/>
      <c r="P21" s="746">
        <v>2013</v>
      </c>
    </row>
    <row r="22" spans="1:16" x14ac:dyDescent="0.25">
      <c r="A22" s="1056" t="s">
        <v>509</v>
      </c>
      <c r="B22" s="1056"/>
      <c r="C22" s="1056" t="s">
        <v>276</v>
      </c>
      <c r="D22" s="1056"/>
      <c r="E22" s="788">
        <v>1</v>
      </c>
      <c r="F22" s="1056" t="s">
        <v>1855</v>
      </c>
      <c r="G22" s="1056"/>
      <c r="H22" s="789" t="s">
        <v>271</v>
      </c>
      <c r="I22" s="1056" t="s">
        <v>272</v>
      </c>
      <c r="J22" s="1056"/>
      <c r="K22" s="788">
        <v>63</v>
      </c>
      <c r="L22" s="1064">
        <v>50</v>
      </c>
      <c r="M22" s="1065"/>
      <c r="N22" s="1066">
        <v>800</v>
      </c>
      <c r="O22" s="1067"/>
      <c r="P22" s="788">
        <v>2018</v>
      </c>
    </row>
    <row r="23" spans="1:16" x14ac:dyDescent="0.25">
      <c r="A23" s="1071" t="s">
        <v>1697</v>
      </c>
      <c r="B23" s="1072"/>
      <c r="C23" s="1071" t="s">
        <v>1698</v>
      </c>
      <c r="D23" s="1072"/>
      <c r="E23" s="788">
        <v>1</v>
      </c>
      <c r="F23" s="1071" t="s">
        <v>1699</v>
      </c>
      <c r="G23" s="1072"/>
      <c r="H23" s="789" t="s">
        <v>271</v>
      </c>
      <c r="I23" s="1056" t="s">
        <v>272</v>
      </c>
      <c r="J23" s="1056"/>
      <c r="K23" s="788">
        <v>300</v>
      </c>
      <c r="L23" s="1058">
        <v>64</v>
      </c>
      <c r="M23" s="1058"/>
      <c r="N23" s="1070">
        <v>2300</v>
      </c>
      <c r="O23" s="1058"/>
      <c r="P23" s="788">
        <v>2015</v>
      </c>
    </row>
    <row r="24" spans="1:16" x14ac:dyDescent="0.25">
      <c r="A24" s="1056" t="s">
        <v>509</v>
      </c>
      <c r="B24" s="1056"/>
      <c r="C24" s="1056" t="s">
        <v>269</v>
      </c>
      <c r="D24" s="1056"/>
      <c r="E24" s="788">
        <v>1</v>
      </c>
      <c r="F24" s="1056" t="s">
        <v>3227</v>
      </c>
      <c r="G24" s="1056"/>
      <c r="H24" s="789" t="s">
        <v>271</v>
      </c>
      <c r="I24" s="1056" t="s">
        <v>272</v>
      </c>
      <c r="J24" s="1056"/>
      <c r="K24" s="788">
        <v>8</v>
      </c>
      <c r="L24" s="1058"/>
      <c r="M24" s="1058"/>
      <c r="N24" s="1058">
        <v>200</v>
      </c>
      <c r="O24" s="1058"/>
      <c r="P24" s="788">
        <v>2018</v>
      </c>
    </row>
    <row r="25" spans="1:16" x14ac:dyDescent="0.25">
      <c r="A25" s="1056" t="s">
        <v>509</v>
      </c>
      <c r="B25" s="1056"/>
      <c r="C25" s="1056" t="s">
        <v>269</v>
      </c>
      <c r="D25" s="1056"/>
      <c r="E25" s="788">
        <v>1</v>
      </c>
      <c r="F25" s="1056" t="s">
        <v>3228</v>
      </c>
      <c r="G25" s="1056"/>
      <c r="H25" s="789" t="s">
        <v>271</v>
      </c>
      <c r="I25" s="1056" t="s">
        <v>272</v>
      </c>
      <c r="J25" s="1056"/>
      <c r="K25" s="788">
        <v>8</v>
      </c>
      <c r="L25" s="1058"/>
      <c r="M25" s="1058"/>
      <c r="N25" s="1058">
        <v>200</v>
      </c>
      <c r="O25" s="1058"/>
      <c r="P25" s="788">
        <v>2018</v>
      </c>
    </row>
    <row r="26" spans="1:16" x14ac:dyDescent="0.25">
      <c r="A26" s="153" t="s">
        <v>946</v>
      </c>
      <c r="B26" s="39"/>
      <c r="C26" s="39"/>
      <c r="D26" s="39"/>
      <c r="E26" s="39"/>
      <c r="F26" s="39"/>
      <c r="G26" s="39"/>
      <c r="H26" s="39"/>
    </row>
    <row r="27" spans="1:16" x14ac:dyDescent="0.25">
      <c r="A27" s="210"/>
      <c r="B27" s="210"/>
      <c r="C27" s="210"/>
      <c r="D27" s="210"/>
      <c r="E27" s="210"/>
      <c r="F27" s="210"/>
      <c r="G27" s="210"/>
      <c r="H27" s="210"/>
    </row>
    <row r="28" spans="1:16" x14ac:dyDescent="0.25">
      <c r="A28" s="1063" t="s">
        <v>3</v>
      </c>
      <c r="B28" s="1063"/>
      <c r="C28" s="1063"/>
      <c r="D28" s="1063" t="s">
        <v>280</v>
      </c>
      <c r="E28" s="1063"/>
      <c r="F28" s="1063" t="s">
        <v>281</v>
      </c>
      <c r="G28" s="1063"/>
      <c r="H28" s="749" t="s">
        <v>0</v>
      </c>
    </row>
    <row r="29" spans="1:16" x14ac:dyDescent="0.25">
      <c r="A29" s="1069" t="s">
        <v>2491</v>
      </c>
      <c r="B29" s="1069"/>
      <c r="C29" s="1069"/>
      <c r="D29" s="1059"/>
      <c r="E29" s="1059"/>
      <c r="F29" s="1059"/>
      <c r="G29" s="1059"/>
      <c r="H29" s="746"/>
    </row>
    <row r="30" spans="1:16" x14ac:dyDescent="0.25">
      <c r="A30" s="1056" t="s">
        <v>2492</v>
      </c>
      <c r="B30" s="1057"/>
      <c r="C30" s="1057"/>
      <c r="D30" s="1059"/>
      <c r="E30" s="1059"/>
      <c r="F30" s="1059"/>
      <c r="G30" s="1059"/>
      <c r="H30" s="746"/>
    </row>
    <row r="31" spans="1:16" x14ac:dyDescent="0.25">
      <c r="A31" s="1056" t="s">
        <v>2493</v>
      </c>
      <c r="B31" s="1057"/>
      <c r="C31" s="1057"/>
      <c r="D31" s="1073"/>
      <c r="E31" s="1073"/>
      <c r="F31" s="1059"/>
      <c r="G31" s="1059"/>
      <c r="H31" s="746">
        <v>1</v>
      </c>
    </row>
    <row r="32" spans="1:16" x14ac:dyDescent="0.25">
      <c r="A32" s="1056" t="s">
        <v>2494</v>
      </c>
      <c r="B32" s="1057"/>
      <c r="C32" s="1057"/>
      <c r="D32" s="1059"/>
      <c r="E32" s="1059"/>
      <c r="F32" s="1059"/>
      <c r="G32" s="1059"/>
      <c r="H32" s="746"/>
    </row>
    <row r="33" spans="1:8" x14ac:dyDescent="0.25">
      <c r="A33" s="1056" t="s">
        <v>2495</v>
      </c>
      <c r="B33" s="1057"/>
      <c r="C33" s="1057"/>
      <c r="D33" s="1059"/>
      <c r="E33" s="1059"/>
      <c r="F33" s="1059">
        <v>2</v>
      </c>
      <c r="G33" s="1059"/>
      <c r="H33" s="746">
        <v>2</v>
      </c>
    </row>
    <row r="34" spans="1:8" x14ac:dyDescent="0.25">
      <c r="A34" s="1069" t="s">
        <v>282</v>
      </c>
      <c r="B34" s="1069"/>
      <c r="C34" s="1069"/>
      <c r="D34" s="1059">
        <v>0</v>
      </c>
      <c r="E34" s="1059"/>
      <c r="F34" s="1058">
        <v>13</v>
      </c>
      <c r="G34" s="1058"/>
      <c r="H34" s="788">
        <v>13</v>
      </c>
    </row>
    <row r="35" spans="1:8" x14ac:dyDescent="0.25">
      <c r="A35" s="1074" t="s">
        <v>283</v>
      </c>
      <c r="B35" s="1074"/>
      <c r="C35" s="1074"/>
      <c r="D35" s="1075">
        <v>0</v>
      </c>
      <c r="E35" s="1075"/>
      <c r="F35" s="1075">
        <v>15</v>
      </c>
      <c r="G35" s="1075"/>
      <c r="H35" s="744">
        <v>16</v>
      </c>
    </row>
  </sheetData>
  <mergeCells count="120">
    <mergeCell ref="A34:C34"/>
    <mergeCell ref="D34:E34"/>
    <mergeCell ref="F34:G34"/>
    <mergeCell ref="A35:C35"/>
    <mergeCell ref="D35:E35"/>
    <mergeCell ref="F35:G35"/>
    <mergeCell ref="A33:C33"/>
    <mergeCell ref="D33:E33"/>
    <mergeCell ref="F33:G33"/>
    <mergeCell ref="A30:C30"/>
    <mergeCell ref="D30:E30"/>
    <mergeCell ref="F30:G30"/>
    <mergeCell ref="A31:C31"/>
    <mergeCell ref="D31:E31"/>
    <mergeCell ref="F31:G31"/>
    <mergeCell ref="A32:C32"/>
    <mergeCell ref="D32:E32"/>
    <mergeCell ref="F32:G32"/>
    <mergeCell ref="A24:B24"/>
    <mergeCell ref="C24:D24"/>
    <mergeCell ref="F24:G24"/>
    <mergeCell ref="I24:J24"/>
    <mergeCell ref="A25:B25"/>
    <mergeCell ref="C25:D25"/>
    <mergeCell ref="F25:G25"/>
    <mergeCell ref="A7:B7"/>
    <mergeCell ref="A8:B8"/>
    <mergeCell ref="A13:B13"/>
    <mergeCell ref="C13:D13"/>
    <mergeCell ref="F13:G13"/>
    <mergeCell ref="I13:J13"/>
    <mergeCell ref="C14:D14"/>
    <mergeCell ref="F14:G14"/>
    <mergeCell ref="I14:J14"/>
    <mergeCell ref="A9:B9"/>
    <mergeCell ref="D28:E28"/>
    <mergeCell ref="F28:G28"/>
    <mergeCell ref="L22:M22"/>
    <mergeCell ref="N22:O22"/>
    <mergeCell ref="N21:O21"/>
    <mergeCell ref="A29:C29"/>
    <mergeCell ref="D29:E29"/>
    <mergeCell ref="F29:G29"/>
    <mergeCell ref="I22:J22"/>
    <mergeCell ref="A28:C28"/>
    <mergeCell ref="F22:G22"/>
    <mergeCell ref="A22:B22"/>
    <mergeCell ref="C22:D22"/>
    <mergeCell ref="L23:M23"/>
    <mergeCell ref="N23:O23"/>
    <mergeCell ref="L24:M24"/>
    <mergeCell ref="N24:O24"/>
    <mergeCell ref="I25:J25"/>
    <mergeCell ref="L25:M25"/>
    <mergeCell ref="N25:O25"/>
    <mergeCell ref="A23:B23"/>
    <mergeCell ref="C23:D23"/>
    <mergeCell ref="F23:G23"/>
    <mergeCell ref="I23:J23"/>
    <mergeCell ref="N20:O20"/>
    <mergeCell ref="A21:B21"/>
    <mergeCell ref="C21:D21"/>
    <mergeCell ref="F21:G21"/>
    <mergeCell ref="I21:J21"/>
    <mergeCell ref="L21:M21"/>
    <mergeCell ref="A20:B20"/>
    <mergeCell ref="C20:D20"/>
    <mergeCell ref="F20:G20"/>
    <mergeCell ref="I20:J20"/>
    <mergeCell ref="L20:M20"/>
    <mergeCell ref="N19:O19"/>
    <mergeCell ref="A18:B18"/>
    <mergeCell ref="C18:D18"/>
    <mergeCell ref="F18:G18"/>
    <mergeCell ref="I18:J18"/>
    <mergeCell ref="L18:M18"/>
    <mergeCell ref="N18:O18"/>
    <mergeCell ref="A19:B19"/>
    <mergeCell ref="C19:D19"/>
    <mergeCell ref="F19:G19"/>
    <mergeCell ref="I19:J19"/>
    <mergeCell ref="L19:M19"/>
    <mergeCell ref="N17:O17"/>
    <mergeCell ref="A16:B16"/>
    <mergeCell ref="C16:D16"/>
    <mergeCell ref="F16:G16"/>
    <mergeCell ref="I16:J16"/>
    <mergeCell ref="L16:M16"/>
    <mergeCell ref="N16:O16"/>
    <mergeCell ref="A17:B17"/>
    <mergeCell ref="C17:D17"/>
    <mergeCell ref="F17:G17"/>
    <mergeCell ref="I17:J17"/>
    <mergeCell ref="L17:M17"/>
    <mergeCell ref="N9:O9"/>
    <mergeCell ref="C9:D9"/>
    <mergeCell ref="F9:G9"/>
    <mergeCell ref="I9:J9"/>
    <mergeCell ref="L9:M9"/>
    <mergeCell ref="N15:O15"/>
    <mergeCell ref="A15:B15"/>
    <mergeCell ref="C15:D15"/>
    <mergeCell ref="F15:G15"/>
    <mergeCell ref="I15:J15"/>
    <mergeCell ref="L15:M15"/>
    <mergeCell ref="L13:M13"/>
    <mergeCell ref="N13:O13"/>
    <mergeCell ref="A14:B14"/>
    <mergeCell ref="L14:M14"/>
    <mergeCell ref="N14:O14"/>
    <mergeCell ref="N7:O7"/>
    <mergeCell ref="C8:D8"/>
    <mergeCell ref="F8:G8"/>
    <mergeCell ref="I8:J8"/>
    <mergeCell ref="N8:O8"/>
    <mergeCell ref="L8:M8"/>
    <mergeCell ref="C7:D7"/>
    <mergeCell ref="F7:G7"/>
    <mergeCell ref="I7:J7"/>
    <mergeCell ref="L7:M7"/>
  </mergeCells>
  <pageMargins left="0.70866141732283472" right="0.70866141732283472" top="0.74803149606299213" bottom="0.74803149606299213" header="0.31496062992125984" footer="0.31496062992125984"/>
  <pageSetup paperSize="9" scale="72"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Hoja19">
    <tabColor rgb="FF00B050"/>
  </sheetPr>
  <dimension ref="A1:E84"/>
  <sheetViews>
    <sheetView topLeftCell="A61" zoomScale="110" zoomScaleNormal="110" workbookViewId="0">
      <selection activeCell="D73" sqref="D73:E73"/>
    </sheetView>
  </sheetViews>
  <sheetFormatPr baseColWidth="10" defaultRowHeight="12.75" x14ac:dyDescent="0.2"/>
  <cols>
    <col min="1" max="1" width="48.42578125" style="642" bestFit="1" customWidth="1"/>
    <col min="2" max="2" width="34" style="643" bestFit="1" customWidth="1"/>
    <col min="3" max="3" width="19.85546875" style="644" bestFit="1" customWidth="1"/>
    <col min="4" max="4" width="29.28515625" style="631" customWidth="1"/>
    <col min="5" max="5" width="76.7109375" style="631" bestFit="1" customWidth="1"/>
    <col min="6" max="252" width="11.42578125" style="631"/>
    <col min="253" max="253" width="48.42578125" style="631" bestFit="1" customWidth="1"/>
    <col min="254" max="254" width="26.5703125" style="631" bestFit="1" customWidth="1"/>
    <col min="255" max="255" width="29.28515625" style="631" customWidth="1"/>
    <col min="256" max="259" width="11.42578125" style="631"/>
    <col min="260" max="260" width="12.28515625" style="631" bestFit="1" customWidth="1"/>
    <col min="261" max="261" width="12.7109375" style="631" bestFit="1" customWidth="1"/>
    <col min="262" max="508" width="11.42578125" style="631"/>
    <col min="509" max="509" width="48.42578125" style="631" bestFit="1" customWidth="1"/>
    <col min="510" max="510" width="26.5703125" style="631" bestFit="1" customWidth="1"/>
    <col min="511" max="511" width="29.28515625" style="631" customWidth="1"/>
    <col min="512" max="515" width="11.42578125" style="631"/>
    <col min="516" max="516" width="12.28515625" style="631" bestFit="1" customWidth="1"/>
    <col min="517" max="517" width="12.7109375" style="631" bestFit="1" customWidth="1"/>
    <col min="518" max="764" width="11.42578125" style="631"/>
    <col min="765" max="765" width="48.42578125" style="631" bestFit="1" customWidth="1"/>
    <col min="766" max="766" width="26.5703125" style="631" bestFit="1" customWidth="1"/>
    <col min="767" max="767" width="29.28515625" style="631" customWidth="1"/>
    <col min="768" max="771" width="11.42578125" style="631"/>
    <col min="772" max="772" width="12.28515625" style="631" bestFit="1" customWidth="1"/>
    <col min="773" max="773" width="12.7109375" style="631" bestFit="1" customWidth="1"/>
    <col min="774" max="1020" width="11.42578125" style="631"/>
    <col min="1021" max="1021" width="48.42578125" style="631" bestFit="1" customWidth="1"/>
    <col min="1022" max="1022" width="26.5703125" style="631" bestFit="1" customWidth="1"/>
    <col min="1023" max="1023" width="29.28515625" style="631" customWidth="1"/>
    <col min="1024" max="1027" width="11.42578125" style="631"/>
    <col min="1028" max="1028" width="12.28515625" style="631" bestFit="1" customWidth="1"/>
    <col min="1029" max="1029" width="12.7109375" style="631" bestFit="1" customWidth="1"/>
    <col min="1030" max="1276" width="11.42578125" style="631"/>
    <col min="1277" max="1277" width="48.42578125" style="631" bestFit="1" customWidth="1"/>
    <col min="1278" max="1278" width="26.5703125" style="631" bestFit="1" customWidth="1"/>
    <col min="1279" max="1279" width="29.28515625" style="631" customWidth="1"/>
    <col min="1280" max="1283" width="11.42578125" style="631"/>
    <col min="1284" max="1284" width="12.28515625" style="631" bestFit="1" customWidth="1"/>
    <col min="1285" max="1285" width="12.7109375" style="631" bestFit="1" customWidth="1"/>
    <col min="1286" max="1532" width="11.42578125" style="631"/>
    <col min="1533" max="1533" width="48.42578125" style="631" bestFit="1" customWidth="1"/>
    <col min="1534" max="1534" width="26.5703125" style="631" bestFit="1" customWidth="1"/>
    <col min="1535" max="1535" width="29.28515625" style="631" customWidth="1"/>
    <col min="1536" max="1539" width="11.42578125" style="631"/>
    <col min="1540" max="1540" width="12.28515625" style="631" bestFit="1" customWidth="1"/>
    <col min="1541" max="1541" width="12.7109375" style="631" bestFit="1" customWidth="1"/>
    <col min="1542" max="1788" width="11.42578125" style="631"/>
    <col min="1789" max="1789" width="48.42578125" style="631" bestFit="1" customWidth="1"/>
    <col min="1790" max="1790" width="26.5703125" style="631" bestFit="1" customWidth="1"/>
    <col min="1791" max="1791" width="29.28515625" style="631" customWidth="1"/>
    <col min="1792" max="1795" width="11.42578125" style="631"/>
    <col min="1796" max="1796" width="12.28515625" style="631" bestFit="1" customWidth="1"/>
    <col min="1797" max="1797" width="12.7109375" style="631" bestFit="1" customWidth="1"/>
    <col min="1798" max="2044" width="11.42578125" style="631"/>
    <col min="2045" max="2045" width="48.42578125" style="631" bestFit="1" customWidth="1"/>
    <col min="2046" max="2046" width="26.5703125" style="631" bestFit="1" customWidth="1"/>
    <col min="2047" max="2047" width="29.28515625" style="631" customWidth="1"/>
    <col min="2048" max="2051" width="11.42578125" style="631"/>
    <col min="2052" max="2052" width="12.28515625" style="631" bestFit="1" customWidth="1"/>
    <col min="2053" max="2053" width="12.7109375" style="631" bestFit="1" customWidth="1"/>
    <col min="2054" max="2300" width="11.42578125" style="631"/>
    <col min="2301" max="2301" width="48.42578125" style="631" bestFit="1" customWidth="1"/>
    <col min="2302" max="2302" width="26.5703125" style="631" bestFit="1" customWidth="1"/>
    <col min="2303" max="2303" width="29.28515625" style="631" customWidth="1"/>
    <col min="2304" max="2307" width="11.42578125" style="631"/>
    <col min="2308" max="2308" width="12.28515625" style="631" bestFit="1" customWidth="1"/>
    <col min="2309" max="2309" width="12.7109375" style="631" bestFit="1" customWidth="1"/>
    <col min="2310" max="2556" width="11.42578125" style="631"/>
    <col min="2557" max="2557" width="48.42578125" style="631" bestFit="1" customWidth="1"/>
    <col min="2558" max="2558" width="26.5703125" style="631" bestFit="1" customWidth="1"/>
    <col min="2559" max="2559" width="29.28515625" style="631" customWidth="1"/>
    <col min="2560" max="2563" width="11.42578125" style="631"/>
    <col min="2564" max="2564" width="12.28515625" style="631" bestFit="1" customWidth="1"/>
    <col min="2565" max="2565" width="12.7109375" style="631" bestFit="1" customWidth="1"/>
    <col min="2566" max="2812" width="11.42578125" style="631"/>
    <col min="2813" max="2813" width="48.42578125" style="631" bestFit="1" customWidth="1"/>
    <col min="2814" max="2814" width="26.5703125" style="631" bestFit="1" customWidth="1"/>
    <col min="2815" max="2815" width="29.28515625" style="631" customWidth="1"/>
    <col min="2816" max="2819" width="11.42578125" style="631"/>
    <col min="2820" max="2820" width="12.28515625" style="631" bestFit="1" customWidth="1"/>
    <col min="2821" max="2821" width="12.7109375" style="631" bestFit="1" customWidth="1"/>
    <col min="2822" max="3068" width="11.42578125" style="631"/>
    <col min="3069" max="3069" width="48.42578125" style="631" bestFit="1" customWidth="1"/>
    <col min="3070" max="3070" width="26.5703125" style="631" bestFit="1" customWidth="1"/>
    <col min="3071" max="3071" width="29.28515625" style="631" customWidth="1"/>
    <col min="3072" max="3075" width="11.42578125" style="631"/>
    <col min="3076" max="3076" width="12.28515625" style="631" bestFit="1" customWidth="1"/>
    <col min="3077" max="3077" width="12.7109375" style="631" bestFit="1" customWidth="1"/>
    <col min="3078" max="3324" width="11.42578125" style="631"/>
    <col min="3325" max="3325" width="48.42578125" style="631" bestFit="1" customWidth="1"/>
    <col min="3326" max="3326" width="26.5703125" style="631" bestFit="1" customWidth="1"/>
    <col min="3327" max="3327" width="29.28515625" style="631" customWidth="1"/>
    <col min="3328" max="3331" width="11.42578125" style="631"/>
    <col min="3332" max="3332" width="12.28515625" style="631" bestFit="1" customWidth="1"/>
    <col min="3333" max="3333" width="12.7109375" style="631" bestFit="1" customWidth="1"/>
    <col min="3334" max="3580" width="11.42578125" style="631"/>
    <col min="3581" max="3581" width="48.42578125" style="631" bestFit="1" customWidth="1"/>
    <col min="3582" max="3582" width="26.5703125" style="631" bestFit="1" customWidth="1"/>
    <col min="3583" max="3583" width="29.28515625" style="631" customWidth="1"/>
    <col min="3584" max="3587" width="11.42578125" style="631"/>
    <col min="3588" max="3588" width="12.28515625" style="631" bestFit="1" customWidth="1"/>
    <col min="3589" max="3589" width="12.7109375" style="631" bestFit="1" customWidth="1"/>
    <col min="3590" max="3836" width="11.42578125" style="631"/>
    <col min="3837" max="3837" width="48.42578125" style="631" bestFit="1" customWidth="1"/>
    <col min="3838" max="3838" width="26.5703125" style="631" bestFit="1" customWidth="1"/>
    <col min="3839" max="3839" width="29.28515625" style="631" customWidth="1"/>
    <col min="3840" max="3843" width="11.42578125" style="631"/>
    <col min="3844" max="3844" width="12.28515625" style="631" bestFit="1" customWidth="1"/>
    <col min="3845" max="3845" width="12.7109375" style="631" bestFit="1" customWidth="1"/>
    <col min="3846" max="4092" width="11.42578125" style="631"/>
    <col min="4093" max="4093" width="48.42578125" style="631" bestFit="1" customWidth="1"/>
    <col min="4094" max="4094" width="26.5703125" style="631" bestFit="1" customWidth="1"/>
    <col min="4095" max="4095" width="29.28515625" style="631" customWidth="1"/>
    <col min="4096" max="4099" width="11.42578125" style="631"/>
    <col min="4100" max="4100" width="12.28515625" style="631" bestFit="1" customWidth="1"/>
    <col min="4101" max="4101" width="12.7109375" style="631" bestFit="1" customWidth="1"/>
    <col min="4102" max="4348" width="11.42578125" style="631"/>
    <col min="4349" max="4349" width="48.42578125" style="631" bestFit="1" customWidth="1"/>
    <col min="4350" max="4350" width="26.5703125" style="631" bestFit="1" customWidth="1"/>
    <col min="4351" max="4351" width="29.28515625" style="631" customWidth="1"/>
    <col min="4352" max="4355" width="11.42578125" style="631"/>
    <col min="4356" max="4356" width="12.28515625" style="631" bestFit="1" customWidth="1"/>
    <col min="4357" max="4357" width="12.7109375" style="631" bestFit="1" customWidth="1"/>
    <col min="4358" max="4604" width="11.42578125" style="631"/>
    <col min="4605" max="4605" width="48.42578125" style="631" bestFit="1" customWidth="1"/>
    <col min="4606" max="4606" width="26.5703125" style="631" bestFit="1" customWidth="1"/>
    <col min="4607" max="4607" width="29.28515625" style="631" customWidth="1"/>
    <col min="4608" max="4611" width="11.42578125" style="631"/>
    <col min="4612" max="4612" width="12.28515625" style="631" bestFit="1" customWidth="1"/>
    <col min="4613" max="4613" width="12.7109375" style="631" bestFit="1" customWidth="1"/>
    <col min="4614" max="4860" width="11.42578125" style="631"/>
    <col min="4861" max="4861" width="48.42578125" style="631" bestFit="1" customWidth="1"/>
    <col min="4862" max="4862" width="26.5703125" style="631" bestFit="1" customWidth="1"/>
    <col min="4863" max="4863" width="29.28515625" style="631" customWidth="1"/>
    <col min="4864" max="4867" width="11.42578125" style="631"/>
    <col min="4868" max="4868" width="12.28515625" style="631" bestFit="1" customWidth="1"/>
    <col min="4869" max="4869" width="12.7109375" style="631" bestFit="1" customWidth="1"/>
    <col min="4870" max="5116" width="11.42578125" style="631"/>
    <col min="5117" max="5117" width="48.42578125" style="631" bestFit="1" customWidth="1"/>
    <col min="5118" max="5118" width="26.5703125" style="631" bestFit="1" customWidth="1"/>
    <col min="5119" max="5119" width="29.28515625" style="631" customWidth="1"/>
    <col min="5120" max="5123" width="11.42578125" style="631"/>
    <col min="5124" max="5124" width="12.28515625" style="631" bestFit="1" customWidth="1"/>
    <col min="5125" max="5125" width="12.7109375" style="631" bestFit="1" customWidth="1"/>
    <col min="5126" max="5372" width="11.42578125" style="631"/>
    <col min="5373" max="5373" width="48.42578125" style="631" bestFit="1" customWidth="1"/>
    <col min="5374" max="5374" width="26.5703125" style="631" bestFit="1" customWidth="1"/>
    <col min="5375" max="5375" width="29.28515625" style="631" customWidth="1"/>
    <col min="5376" max="5379" width="11.42578125" style="631"/>
    <col min="5380" max="5380" width="12.28515625" style="631" bestFit="1" customWidth="1"/>
    <col min="5381" max="5381" width="12.7109375" style="631" bestFit="1" customWidth="1"/>
    <col min="5382" max="5628" width="11.42578125" style="631"/>
    <col min="5629" max="5629" width="48.42578125" style="631" bestFit="1" customWidth="1"/>
    <col min="5630" max="5630" width="26.5703125" style="631" bestFit="1" customWidth="1"/>
    <col min="5631" max="5631" width="29.28515625" style="631" customWidth="1"/>
    <col min="5632" max="5635" width="11.42578125" style="631"/>
    <col min="5636" max="5636" width="12.28515625" style="631" bestFit="1" customWidth="1"/>
    <col min="5637" max="5637" width="12.7109375" style="631" bestFit="1" customWidth="1"/>
    <col min="5638" max="5884" width="11.42578125" style="631"/>
    <col min="5885" max="5885" width="48.42578125" style="631" bestFit="1" customWidth="1"/>
    <col min="5886" max="5886" width="26.5703125" style="631" bestFit="1" customWidth="1"/>
    <col min="5887" max="5887" width="29.28515625" style="631" customWidth="1"/>
    <col min="5888" max="5891" width="11.42578125" style="631"/>
    <col min="5892" max="5892" width="12.28515625" style="631" bestFit="1" customWidth="1"/>
    <col min="5893" max="5893" width="12.7109375" style="631" bestFit="1" customWidth="1"/>
    <col min="5894" max="6140" width="11.42578125" style="631"/>
    <col min="6141" max="6141" width="48.42578125" style="631" bestFit="1" customWidth="1"/>
    <col min="6142" max="6142" width="26.5703125" style="631" bestFit="1" customWidth="1"/>
    <col min="6143" max="6143" width="29.28515625" style="631" customWidth="1"/>
    <col min="6144" max="6147" width="11.42578125" style="631"/>
    <col min="6148" max="6148" width="12.28515625" style="631" bestFit="1" customWidth="1"/>
    <col min="6149" max="6149" width="12.7109375" style="631" bestFit="1" customWidth="1"/>
    <col min="6150" max="6396" width="11.42578125" style="631"/>
    <col min="6397" max="6397" width="48.42578125" style="631" bestFit="1" customWidth="1"/>
    <col min="6398" max="6398" width="26.5703125" style="631" bestFit="1" customWidth="1"/>
    <col min="6399" max="6399" width="29.28515625" style="631" customWidth="1"/>
    <col min="6400" max="6403" width="11.42578125" style="631"/>
    <col min="6404" max="6404" width="12.28515625" style="631" bestFit="1" customWidth="1"/>
    <col min="6405" max="6405" width="12.7109375" style="631" bestFit="1" customWidth="1"/>
    <col min="6406" max="6652" width="11.42578125" style="631"/>
    <col min="6653" max="6653" width="48.42578125" style="631" bestFit="1" customWidth="1"/>
    <col min="6654" max="6654" width="26.5703125" style="631" bestFit="1" customWidth="1"/>
    <col min="6655" max="6655" width="29.28515625" style="631" customWidth="1"/>
    <col min="6656" max="6659" width="11.42578125" style="631"/>
    <col min="6660" max="6660" width="12.28515625" style="631" bestFit="1" customWidth="1"/>
    <col min="6661" max="6661" width="12.7109375" style="631" bestFit="1" customWidth="1"/>
    <col min="6662" max="6908" width="11.42578125" style="631"/>
    <col min="6909" max="6909" width="48.42578125" style="631" bestFit="1" customWidth="1"/>
    <col min="6910" max="6910" width="26.5703125" style="631" bestFit="1" customWidth="1"/>
    <col min="6911" max="6911" width="29.28515625" style="631" customWidth="1"/>
    <col min="6912" max="6915" width="11.42578125" style="631"/>
    <col min="6916" max="6916" width="12.28515625" style="631" bestFit="1" customWidth="1"/>
    <col min="6917" max="6917" width="12.7109375" style="631" bestFit="1" customWidth="1"/>
    <col min="6918" max="7164" width="11.42578125" style="631"/>
    <col min="7165" max="7165" width="48.42578125" style="631" bestFit="1" customWidth="1"/>
    <col min="7166" max="7166" width="26.5703125" style="631" bestFit="1" customWidth="1"/>
    <col min="7167" max="7167" width="29.28515625" style="631" customWidth="1"/>
    <col min="7168" max="7171" width="11.42578125" style="631"/>
    <col min="7172" max="7172" width="12.28515625" style="631" bestFit="1" customWidth="1"/>
    <col min="7173" max="7173" width="12.7109375" style="631" bestFit="1" customWidth="1"/>
    <col min="7174" max="7420" width="11.42578125" style="631"/>
    <col min="7421" max="7421" width="48.42578125" style="631" bestFit="1" customWidth="1"/>
    <col min="7422" max="7422" width="26.5703125" style="631" bestFit="1" customWidth="1"/>
    <col min="7423" max="7423" width="29.28515625" style="631" customWidth="1"/>
    <col min="7424" max="7427" width="11.42578125" style="631"/>
    <col min="7428" max="7428" width="12.28515625" style="631" bestFit="1" customWidth="1"/>
    <col min="7429" max="7429" width="12.7109375" style="631" bestFit="1" customWidth="1"/>
    <col min="7430" max="7676" width="11.42578125" style="631"/>
    <col min="7677" max="7677" width="48.42578125" style="631" bestFit="1" customWidth="1"/>
    <col min="7678" max="7678" width="26.5703125" style="631" bestFit="1" customWidth="1"/>
    <col min="7679" max="7679" width="29.28515625" style="631" customWidth="1"/>
    <col min="7680" max="7683" width="11.42578125" style="631"/>
    <col min="7684" max="7684" width="12.28515625" style="631" bestFit="1" customWidth="1"/>
    <col min="7685" max="7685" width="12.7109375" style="631" bestFit="1" customWidth="1"/>
    <col min="7686" max="7932" width="11.42578125" style="631"/>
    <col min="7933" max="7933" width="48.42578125" style="631" bestFit="1" customWidth="1"/>
    <col min="7934" max="7934" width="26.5703125" style="631" bestFit="1" customWidth="1"/>
    <col min="7935" max="7935" width="29.28515625" style="631" customWidth="1"/>
    <col min="7936" max="7939" width="11.42578125" style="631"/>
    <col min="7940" max="7940" width="12.28515625" style="631" bestFit="1" customWidth="1"/>
    <col min="7941" max="7941" width="12.7109375" style="631" bestFit="1" customWidth="1"/>
    <col min="7942" max="8188" width="11.42578125" style="631"/>
    <col min="8189" max="8189" width="48.42578125" style="631" bestFit="1" customWidth="1"/>
    <col min="8190" max="8190" width="26.5703125" style="631" bestFit="1" customWidth="1"/>
    <col min="8191" max="8191" width="29.28515625" style="631" customWidth="1"/>
    <col min="8192" max="8195" width="11.42578125" style="631"/>
    <col min="8196" max="8196" width="12.28515625" style="631" bestFit="1" customWidth="1"/>
    <col min="8197" max="8197" width="12.7109375" style="631" bestFit="1" customWidth="1"/>
    <col min="8198" max="8444" width="11.42578125" style="631"/>
    <col min="8445" max="8445" width="48.42578125" style="631" bestFit="1" customWidth="1"/>
    <col min="8446" max="8446" width="26.5703125" style="631" bestFit="1" customWidth="1"/>
    <col min="8447" max="8447" width="29.28515625" style="631" customWidth="1"/>
    <col min="8448" max="8451" width="11.42578125" style="631"/>
    <col min="8452" max="8452" width="12.28515625" style="631" bestFit="1" customWidth="1"/>
    <col min="8453" max="8453" width="12.7109375" style="631" bestFit="1" customWidth="1"/>
    <col min="8454" max="8700" width="11.42578125" style="631"/>
    <col min="8701" max="8701" width="48.42578125" style="631" bestFit="1" customWidth="1"/>
    <col min="8702" max="8702" width="26.5703125" style="631" bestFit="1" customWidth="1"/>
    <col min="8703" max="8703" width="29.28515625" style="631" customWidth="1"/>
    <col min="8704" max="8707" width="11.42578125" style="631"/>
    <col min="8708" max="8708" width="12.28515625" style="631" bestFit="1" customWidth="1"/>
    <col min="8709" max="8709" width="12.7109375" style="631" bestFit="1" customWidth="1"/>
    <col min="8710" max="8956" width="11.42578125" style="631"/>
    <col min="8957" max="8957" width="48.42578125" style="631" bestFit="1" customWidth="1"/>
    <col min="8958" max="8958" width="26.5703125" style="631" bestFit="1" customWidth="1"/>
    <col min="8959" max="8959" width="29.28515625" style="631" customWidth="1"/>
    <col min="8960" max="8963" width="11.42578125" style="631"/>
    <col min="8964" max="8964" width="12.28515625" style="631" bestFit="1" customWidth="1"/>
    <col min="8965" max="8965" width="12.7109375" style="631" bestFit="1" customWidth="1"/>
    <col min="8966" max="9212" width="11.42578125" style="631"/>
    <col min="9213" max="9213" width="48.42578125" style="631" bestFit="1" customWidth="1"/>
    <col min="9214" max="9214" width="26.5703125" style="631" bestFit="1" customWidth="1"/>
    <col min="9215" max="9215" width="29.28515625" style="631" customWidth="1"/>
    <col min="9216" max="9219" width="11.42578125" style="631"/>
    <col min="9220" max="9220" width="12.28515625" style="631" bestFit="1" customWidth="1"/>
    <col min="9221" max="9221" width="12.7109375" style="631" bestFit="1" customWidth="1"/>
    <col min="9222" max="9468" width="11.42578125" style="631"/>
    <col min="9469" max="9469" width="48.42578125" style="631" bestFit="1" customWidth="1"/>
    <col min="9470" max="9470" width="26.5703125" style="631" bestFit="1" customWidth="1"/>
    <col min="9471" max="9471" width="29.28515625" style="631" customWidth="1"/>
    <col min="9472" max="9475" width="11.42578125" style="631"/>
    <col min="9476" max="9476" width="12.28515625" style="631" bestFit="1" customWidth="1"/>
    <col min="9477" max="9477" width="12.7109375" style="631" bestFit="1" customWidth="1"/>
    <col min="9478" max="9724" width="11.42578125" style="631"/>
    <col min="9725" max="9725" width="48.42578125" style="631" bestFit="1" customWidth="1"/>
    <col min="9726" max="9726" width="26.5703125" style="631" bestFit="1" customWidth="1"/>
    <col min="9727" max="9727" width="29.28515625" style="631" customWidth="1"/>
    <col min="9728" max="9731" width="11.42578125" style="631"/>
    <col min="9732" max="9732" width="12.28515625" style="631" bestFit="1" customWidth="1"/>
    <col min="9733" max="9733" width="12.7109375" style="631" bestFit="1" customWidth="1"/>
    <col min="9734" max="9980" width="11.42578125" style="631"/>
    <col min="9981" max="9981" width="48.42578125" style="631" bestFit="1" customWidth="1"/>
    <col min="9982" max="9982" width="26.5703125" style="631" bestFit="1" customWidth="1"/>
    <col min="9983" max="9983" width="29.28515625" style="631" customWidth="1"/>
    <col min="9984" max="9987" width="11.42578125" style="631"/>
    <col min="9988" max="9988" width="12.28515625" style="631" bestFit="1" customWidth="1"/>
    <col min="9989" max="9989" width="12.7109375" style="631" bestFit="1" customWidth="1"/>
    <col min="9990" max="10236" width="11.42578125" style="631"/>
    <col min="10237" max="10237" width="48.42578125" style="631" bestFit="1" customWidth="1"/>
    <col min="10238" max="10238" width="26.5703125" style="631" bestFit="1" customWidth="1"/>
    <col min="10239" max="10239" width="29.28515625" style="631" customWidth="1"/>
    <col min="10240" max="10243" width="11.42578125" style="631"/>
    <col min="10244" max="10244" width="12.28515625" style="631" bestFit="1" customWidth="1"/>
    <col min="10245" max="10245" width="12.7109375" style="631" bestFit="1" customWidth="1"/>
    <col min="10246" max="10492" width="11.42578125" style="631"/>
    <col min="10493" max="10493" width="48.42578125" style="631" bestFit="1" customWidth="1"/>
    <col min="10494" max="10494" width="26.5703125" style="631" bestFit="1" customWidth="1"/>
    <col min="10495" max="10495" width="29.28515625" style="631" customWidth="1"/>
    <col min="10496" max="10499" width="11.42578125" style="631"/>
    <col min="10500" max="10500" width="12.28515625" style="631" bestFit="1" customWidth="1"/>
    <col min="10501" max="10501" width="12.7109375" style="631" bestFit="1" customWidth="1"/>
    <col min="10502" max="10748" width="11.42578125" style="631"/>
    <col min="10749" max="10749" width="48.42578125" style="631" bestFit="1" customWidth="1"/>
    <col min="10750" max="10750" width="26.5703125" style="631" bestFit="1" customWidth="1"/>
    <col min="10751" max="10751" width="29.28515625" style="631" customWidth="1"/>
    <col min="10752" max="10755" width="11.42578125" style="631"/>
    <col min="10756" max="10756" width="12.28515625" style="631" bestFit="1" customWidth="1"/>
    <col min="10757" max="10757" width="12.7109375" style="631" bestFit="1" customWidth="1"/>
    <col min="10758" max="11004" width="11.42578125" style="631"/>
    <col min="11005" max="11005" width="48.42578125" style="631" bestFit="1" customWidth="1"/>
    <col min="11006" max="11006" width="26.5703125" style="631" bestFit="1" customWidth="1"/>
    <col min="11007" max="11007" width="29.28515625" style="631" customWidth="1"/>
    <col min="11008" max="11011" width="11.42578125" style="631"/>
    <col min="11012" max="11012" width="12.28515625" style="631" bestFit="1" customWidth="1"/>
    <col min="11013" max="11013" width="12.7109375" style="631" bestFit="1" customWidth="1"/>
    <col min="11014" max="11260" width="11.42578125" style="631"/>
    <col min="11261" max="11261" width="48.42578125" style="631" bestFit="1" customWidth="1"/>
    <col min="11262" max="11262" width="26.5703125" style="631" bestFit="1" customWidth="1"/>
    <col min="11263" max="11263" width="29.28515625" style="631" customWidth="1"/>
    <col min="11264" max="11267" width="11.42578125" style="631"/>
    <col min="11268" max="11268" width="12.28515625" style="631" bestFit="1" customWidth="1"/>
    <col min="11269" max="11269" width="12.7109375" style="631" bestFit="1" customWidth="1"/>
    <col min="11270" max="11516" width="11.42578125" style="631"/>
    <col min="11517" max="11517" width="48.42578125" style="631" bestFit="1" customWidth="1"/>
    <col min="11518" max="11518" width="26.5703125" style="631" bestFit="1" customWidth="1"/>
    <col min="11519" max="11519" width="29.28515625" style="631" customWidth="1"/>
    <col min="11520" max="11523" width="11.42578125" style="631"/>
    <col min="11524" max="11524" width="12.28515625" style="631" bestFit="1" customWidth="1"/>
    <col min="11525" max="11525" width="12.7109375" style="631" bestFit="1" customWidth="1"/>
    <col min="11526" max="11772" width="11.42578125" style="631"/>
    <col min="11773" max="11773" width="48.42578125" style="631" bestFit="1" customWidth="1"/>
    <col min="11774" max="11774" width="26.5703125" style="631" bestFit="1" customWidth="1"/>
    <col min="11775" max="11775" width="29.28515625" style="631" customWidth="1"/>
    <col min="11776" max="11779" width="11.42578125" style="631"/>
    <col min="11780" max="11780" width="12.28515625" style="631" bestFit="1" customWidth="1"/>
    <col min="11781" max="11781" width="12.7109375" style="631" bestFit="1" customWidth="1"/>
    <col min="11782" max="12028" width="11.42578125" style="631"/>
    <col min="12029" max="12029" width="48.42578125" style="631" bestFit="1" customWidth="1"/>
    <col min="12030" max="12030" width="26.5703125" style="631" bestFit="1" customWidth="1"/>
    <col min="12031" max="12031" width="29.28515625" style="631" customWidth="1"/>
    <col min="12032" max="12035" width="11.42578125" style="631"/>
    <col min="12036" max="12036" width="12.28515625" style="631" bestFit="1" customWidth="1"/>
    <col min="12037" max="12037" width="12.7109375" style="631" bestFit="1" customWidth="1"/>
    <col min="12038" max="12284" width="11.42578125" style="631"/>
    <col min="12285" max="12285" width="48.42578125" style="631" bestFit="1" customWidth="1"/>
    <col min="12286" max="12286" width="26.5703125" style="631" bestFit="1" customWidth="1"/>
    <col min="12287" max="12287" width="29.28515625" style="631" customWidth="1"/>
    <col min="12288" max="12291" width="11.42578125" style="631"/>
    <col min="12292" max="12292" width="12.28515625" style="631" bestFit="1" customWidth="1"/>
    <col min="12293" max="12293" width="12.7109375" style="631" bestFit="1" customWidth="1"/>
    <col min="12294" max="12540" width="11.42578125" style="631"/>
    <col min="12541" max="12541" width="48.42578125" style="631" bestFit="1" customWidth="1"/>
    <col min="12542" max="12542" width="26.5703125" style="631" bestFit="1" customWidth="1"/>
    <col min="12543" max="12543" width="29.28515625" style="631" customWidth="1"/>
    <col min="12544" max="12547" width="11.42578125" style="631"/>
    <col min="12548" max="12548" width="12.28515625" style="631" bestFit="1" customWidth="1"/>
    <col min="12549" max="12549" width="12.7109375" style="631" bestFit="1" customWidth="1"/>
    <col min="12550" max="12796" width="11.42578125" style="631"/>
    <col min="12797" max="12797" width="48.42578125" style="631" bestFit="1" customWidth="1"/>
    <col min="12798" max="12798" width="26.5703125" style="631" bestFit="1" customWidth="1"/>
    <col min="12799" max="12799" width="29.28515625" style="631" customWidth="1"/>
    <col min="12800" max="12803" width="11.42578125" style="631"/>
    <col min="12804" max="12804" width="12.28515625" style="631" bestFit="1" customWidth="1"/>
    <col min="12805" max="12805" width="12.7109375" style="631" bestFit="1" customWidth="1"/>
    <col min="12806" max="13052" width="11.42578125" style="631"/>
    <col min="13053" max="13053" width="48.42578125" style="631" bestFit="1" customWidth="1"/>
    <col min="13054" max="13054" width="26.5703125" style="631" bestFit="1" customWidth="1"/>
    <col min="13055" max="13055" width="29.28515625" style="631" customWidth="1"/>
    <col min="13056" max="13059" width="11.42578125" style="631"/>
    <col min="13060" max="13060" width="12.28515625" style="631" bestFit="1" customWidth="1"/>
    <col min="13061" max="13061" width="12.7109375" style="631" bestFit="1" customWidth="1"/>
    <col min="13062" max="13308" width="11.42578125" style="631"/>
    <col min="13309" max="13309" width="48.42578125" style="631" bestFit="1" customWidth="1"/>
    <col min="13310" max="13310" width="26.5703125" style="631" bestFit="1" customWidth="1"/>
    <col min="13311" max="13311" width="29.28515625" style="631" customWidth="1"/>
    <col min="13312" max="13315" width="11.42578125" style="631"/>
    <col min="13316" max="13316" width="12.28515625" style="631" bestFit="1" customWidth="1"/>
    <col min="13317" max="13317" width="12.7109375" style="631" bestFit="1" customWidth="1"/>
    <col min="13318" max="13564" width="11.42578125" style="631"/>
    <col min="13565" max="13565" width="48.42578125" style="631" bestFit="1" customWidth="1"/>
    <col min="13566" max="13566" width="26.5703125" style="631" bestFit="1" customWidth="1"/>
    <col min="13567" max="13567" width="29.28515625" style="631" customWidth="1"/>
    <col min="13568" max="13571" width="11.42578125" style="631"/>
    <col min="13572" max="13572" width="12.28515625" style="631" bestFit="1" customWidth="1"/>
    <col min="13573" max="13573" width="12.7109375" style="631" bestFit="1" customWidth="1"/>
    <col min="13574" max="13820" width="11.42578125" style="631"/>
    <col min="13821" max="13821" width="48.42578125" style="631" bestFit="1" customWidth="1"/>
    <col min="13822" max="13822" width="26.5703125" style="631" bestFit="1" customWidth="1"/>
    <col min="13823" max="13823" width="29.28515625" style="631" customWidth="1"/>
    <col min="13824" max="13827" width="11.42578125" style="631"/>
    <col min="13828" max="13828" width="12.28515625" style="631" bestFit="1" customWidth="1"/>
    <col min="13829" max="13829" width="12.7109375" style="631" bestFit="1" customWidth="1"/>
    <col min="13830" max="14076" width="11.42578125" style="631"/>
    <col min="14077" max="14077" width="48.42578125" style="631" bestFit="1" customWidth="1"/>
    <col min="14078" max="14078" width="26.5703125" style="631" bestFit="1" customWidth="1"/>
    <col min="14079" max="14079" width="29.28515625" style="631" customWidth="1"/>
    <col min="14080" max="14083" width="11.42578125" style="631"/>
    <col min="14084" max="14084" width="12.28515625" style="631" bestFit="1" customWidth="1"/>
    <col min="14085" max="14085" width="12.7109375" style="631" bestFit="1" customWidth="1"/>
    <col min="14086" max="14332" width="11.42578125" style="631"/>
    <col min="14333" max="14333" width="48.42578125" style="631" bestFit="1" customWidth="1"/>
    <col min="14334" max="14334" width="26.5703125" style="631" bestFit="1" customWidth="1"/>
    <col min="14335" max="14335" width="29.28515625" style="631" customWidth="1"/>
    <col min="14336" max="14339" width="11.42578125" style="631"/>
    <col min="14340" max="14340" width="12.28515625" style="631" bestFit="1" customWidth="1"/>
    <col min="14341" max="14341" width="12.7109375" style="631" bestFit="1" customWidth="1"/>
    <col min="14342" max="14588" width="11.42578125" style="631"/>
    <col min="14589" max="14589" width="48.42578125" style="631" bestFit="1" customWidth="1"/>
    <col min="14590" max="14590" width="26.5703125" style="631" bestFit="1" customWidth="1"/>
    <col min="14591" max="14591" width="29.28515625" style="631" customWidth="1"/>
    <col min="14592" max="14595" width="11.42578125" style="631"/>
    <col min="14596" max="14596" width="12.28515625" style="631" bestFit="1" customWidth="1"/>
    <col min="14597" max="14597" width="12.7109375" style="631" bestFit="1" customWidth="1"/>
    <col min="14598" max="14844" width="11.42578125" style="631"/>
    <col min="14845" max="14845" width="48.42578125" style="631" bestFit="1" customWidth="1"/>
    <col min="14846" max="14846" width="26.5703125" style="631" bestFit="1" customWidth="1"/>
    <col min="14847" max="14847" width="29.28515625" style="631" customWidth="1"/>
    <col min="14848" max="14851" width="11.42578125" style="631"/>
    <col min="14852" max="14852" width="12.28515625" style="631" bestFit="1" customWidth="1"/>
    <col min="14853" max="14853" width="12.7109375" style="631" bestFit="1" customWidth="1"/>
    <col min="14854" max="15100" width="11.42578125" style="631"/>
    <col min="15101" max="15101" width="48.42578125" style="631" bestFit="1" customWidth="1"/>
    <col min="15102" max="15102" width="26.5703125" style="631" bestFit="1" customWidth="1"/>
    <col min="15103" max="15103" width="29.28515625" style="631" customWidth="1"/>
    <col min="15104" max="15107" width="11.42578125" style="631"/>
    <col min="15108" max="15108" width="12.28515625" style="631" bestFit="1" customWidth="1"/>
    <col min="15109" max="15109" width="12.7109375" style="631" bestFit="1" customWidth="1"/>
    <col min="15110" max="15356" width="11.42578125" style="631"/>
    <col min="15357" max="15357" width="48.42578125" style="631" bestFit="1" customWidth="1"/>
    <col min="15358" max="15358" width="26.5703125" style="631" bestFit="1" customWidth="1"/>
    <col min="15359" max="15359" width="29.28515625" style="631" customWidth="1"/>
    <col min="15360" max="15363" width="11.42578125" style="631"/>
    <col min="15364" max="15364" width="12.28515625" style="631" bestFit="1" customWidth="1"/>
    <col min="15365" max="15365" width="12.7109375" style="631" bestFit="1" customWidth="1"/>
    <col min="15366" max="15612" width="11.42578125" style="631"/>
    <col min="15613" max="15613" width="48.42578125" style="631" bestFit="1" customWidth="1"/>
    <col min="15614" max="15614" width="26.5703125" style="631" bestFit="1" customWidth="1"/>
    <col min="15615" max="15615" width="29.28515625" style="631" customWidth="1"/>
    <col min="15616" max="15619" width="11.42578125" style="631"/>
    <col min="15620" max="15620" width="12.28515625" style="631" bestFit="1" customWidth="1"/>
    <col min="15621" max="15621" width="12.7109375" style="631" bestFit="1" customWidth="1"/>
    <col min="15622" max="15868" width="11.42578125" style="631"/>
    <col min="15869" max="15869" width="48.42578125" style="631" bestFit="1" customWidth="1"/>
    <col min="15870" max="15870" width="26.5703125" style="631" bestFit="1" customWidth="1"/>
    <col min="15871" max="15871" width="29.28515625" style="631" customWidth="1"/>
    <col min="15872" max="15875" width="11.42578125" style="631"/>
    <col min="15876" max="15876" width="12.28515625" style="631" bestFit="1" customWidth="1"/>
    <col min="15877" max="15877" width="12.7109375" style="631" bestFit="1" customWidth="1"/>
    <col min="15878" max="16124" width="11.42578125" style="631"/>
    <col min="16125" max="16125" width="48.42578125" style="631" bestFit="1" customWidth="1"/>
    <col min="16126" max="16126" width="26.5703125" style="631" bestFit="1" customWidth="1"/>
    <col min="16127" max="16127" width="29.28515625" style="631" customWidth="1"/>
    <col min="16128" max="16131" width="11.42578125" style="631"/>
    <col min="16132" max="16132" width="12.28515625" style="631" bestFit="1" customWidth="1"/>
    <col min="16133" max="16133" width="12.7109375" style="631" bestFit="1" customWidth="1"/>
    <col min="16134" max="16384" width="11.42578125" style="631"/>
  </cols>
  <sheetData>
    <row r="1" spans="1:5" ht="15.75" x14ac:dyDescent="0.25">
      <c r="A1" s="315" t="s">
        <v>947</v>
      </c>
      <c r="B1" s="50"/>
      <c r="C1" s="317"/>
      <c r="D1" s="50"/>
      <c r="E1" s="50"/>
    </row>
    <row r="2" spans="1:5" ht="16.5" customHeight="1" x14ac:dyDescent="0.35">
      <c r="A2" s="366"/>
      <c r="B2" s="50"/>
      <c r="C2" s="317"/>
      <c r="D2" s="50"/>
      <c r="E2" s="50"/>
    </row>
    <row r="3" spans="1:5" x14ac:dyDescent="0.2">
      <c r="A3" s="324" t="s">
        <v>143</v>
      </c>
      <c r="B3" s="325" t="s">
        <v>144</v>
      </c>
      <c r="C3" s="326" t="s">
        <v>1262</v>
      </c>
      <c r="D3" s="1115" t="s">
        <v>1</v>
      </c>
      <c r="E3" s="1116"/>
    </row>
    <row r="4" spans="1:5" x14ac:dyDescent="0.2">
      <c r="A4" s="1127" t="s">
        <v>284</v>
      </c>
      <c r="B4" s="1128" t="s">
        <v>285</v>
      </c>
      <c r="C4" s="1131">
        <v>2008</v>
      </c>
      <c r="D4" s="1129" t="s">
        <v>510</v>
      </c>
      <c r="E4" s="1130"/>
    </row>
    <row r="5" spans="1:5" x14ac:dyDescent="0.2">
      <c r="A5" s="1127"/>
      <c r="B5" s="1128"/>
      <c r="C5" s="1132"/>
      <c r="D5" s="1134" t="s">
        <v>286</v>
      </c>
      <c r="E5" s="1135"/>
    </row>
    <row r="6" spans="1:5" x14ac:dyDescent="0.2">
      <c r="A6" s="1127"/>
      <c r="B6" s="1128"/>
      <c r="C6" s="1132"/>
      <c r="D6" s="1134" t="s">
        <v>287</v>
      </c>
      <c r="E6" s="1135"/>
    </row>
    <row r="7" spans="1:5" x14ac:dyDescent="0.2">
      <c r="A7" s="1127"/>
      <c r="B7" s="1128"/>
      <c r="C7" s="1132"/>
      <c r="D7" s="1134" t="s">
        <v>288</v>
      </c>
      <c r="E7" s="1135"/>
    </row>
    <row r="8" spans="1:5" x14ac:dyDescent="0.2">
      <c r="A8" s="1127"/>
      <c r="B8" s="1128"/>
      <c r="C8" s="1132"/>
      <c r="D8" s="1134" t="s">
        <v>511</v>
      </c>
      <c r="E8" s="1135"/>
    </row>
    <row r="9" spans="1:5" x14ac:dyDescent="0.2">
      <c r="A9" s="1127"/>
      <c r="B9" s="1128"/>
      <c r="C9" s="1132"/>
      <c r="D9" s="1134" t="s">
        <v>289</v>
      </c>
      <c r="E9" s="1135"/>
    </row>
    <row r="10" spans="1:5" x14ac:dyDescent="0.2">
      <c r="A10" s="1127"/>
      <c r="B10" s="1128"/>
      <c r="C10" s="1132"/>
      <c r="D10" s="1134" t="s">
        <v>290</v>
      </c>
      <c r="E10" s="1135"/>
    </row>
    <row r="11" spans="1:5" x14ac:dyDescent="0.2">
      <c r="A11" s="1127"/>
      <c r="B11" s="1128"/>
      <c r="C11" s="1132"/>
      <c r="D11" s="1134" t="s">
        <v>291</v>
      </c>
      <c r="E11" s="1135"/>
    </row>
    <row r="12" spans="1:5" x14ac:dyDescent="0.2">
      <c r="A12" s="1127"/>
      <c r="B12" s="1128"/>
      <c r="C12" s="1132"/>
      <c r="D12" s="1134" t="s">
        <v>292</v>
      </c>
      <c r="E12" s="1135"/>
    </row>
    <row r="13" spans="1:5" x14ac:dyDescent="0.2">
      <c r="A13" s="1127"/>
      <c r="B13" s="1128"/>
      <c r="C13" s="1133"/>
      <c r="D13" s="1136" t="s">
        <v>293</v>
      </c>
      <c r="E13" s="1137"/>
    </row>
    <row r="14" spans="1:5" ht="15" customHeight="1" x14ac:dyDescent="0.2">
      <c r="A14" s="1111" t="s">
        <v>294</v>
      </c>
      <c r="B14" s="1093" t="s">
        <v>126</v>
      </c>
      <c r="C14" s="1110">
        <v>1975</v>
      </c>
      <c r="D14" s="1117" t="s">
        <v>295</v>
      </c>
      <c r="E14" s="1118"/>
    </row>
    <row r="15" spans="1:5" x14ac:dyDescent="0.2">
      <c r="A15" s="1111"/>
      <c r="B15" s="1093"/>
      <c r="C15" s="1110"/>
      <c r="D15" s="1119" t="s">
        <v>512</v>
      </c>
      <c r="E15" s="1120"/>
    </row>
    <row r="16" spans="1:5" x14ac:dyDescent="0.2">
      <c r="A16" s="1111"/>
      <c r="B16" s="1093"/>
      <c r="C16" s="1110"/>
      <c r="D16" s="1100" t="s">
        <v>513</v>
      </c>
      <c r="E16" s="1101"/>
    </row>
    <row r="17" spans="1:5" x14ac:dyDescent="0.2">
      <c r="A17" s="1109" t="s">
        <v>1294</v>
      </c>
      <c r="B17" s="1093" t="s">
        <v>296</v>
      </c>
      <c r="C17" s="1110">
        <v>2010</v>
      </c>
      <c r="D17" s="751" t="s">
        <v>577</v>
      </c>
      <c r="E17" s="313"/>
    </row>
    <row r="18" spans="1:5" x14ac:dyDescent="0.2">
      <c r="A18" s="1109"/>
      <c r="B18" s="1093"/>
      <c r="C18" s="1097"/>
      <c r="D18" s="1100" t="s">
        <v>526</v>
      </c>
      <c r="E18" s="1101"/>
    </row>
    <row r="19" spans="1:5" x14ac:dyDescent="0.2">
      <c r="A19" s="1111" t="s">
        <v>297</v>
      </c>
      <c r="B19" s="1112" t="s">
        <v>126</v>
      </c>
      <c r="C19" s="632">
        <v>1966</v>
      </c>
      <c r="D19" s="51" t="s">
        <v>514</v>
      </c>
      <c r="E19" s="310"/>
    </row>
    <row r="20" spans="1:5" x14ac:dyDescent="0.2">
      <c r="A20" s="1111"/>
      <c r="B20" s="1112"/>
      <c r="C20" s="1113">
        <v>1999</v>
      </c>
      <c r="D20" s="51" t="s">
        <v>515</v>
      </c>
      <c r="E20" s="310"/>
    </row>
    <row r="21" spans="1:5" x14ac:dyDescent="0.2">
      <c r="A21" s="1111"/>
      <c r="B21" s="1112"/>
      <c r="C21" s="1114"/>
      <c r="D21" s="311" t="s">
        <v>513</v>
      </c>
      <c r="E21" s="312"/>
    </row>
    <row r="22" spans="1:5" x14ac:dyDescent="0.2">
      <c r="A22" s="316" t="s">
        <v>298</v>
      </c>
      <c r="B22" s="304" t="s">
        <v>254</v>
      </c>
      <c r="C22" s="633">
        <v>1966</v>
      </c>
      <c r="D22" s="1102" t="s">
        <v>516</v>
      </c>
      <c r="E22" s="1102"/>
    </row>
    <row r="23" spans="1:5" x14ac:dyDescent="0.2">
      <c r="A23" s="1103" t="s">
        <v>299</v>
      </c>
      <c r="B23" s="1079" t="s">
        <v>126</v>
      </c>
      <c r="C23" s="1106">
        <v>1966</v>
      </c>
      <c r="D23" s="318" t="s">
        <v>517</v>
      </c>
      <c r="E23" s="309"/>
    </row>
    <row r="24" spans="1:5" x14ac:dyDescent="0.2">
      <c r="A24" s="1104"/>
      <c r="B24" s="1080"/>
      <c r="C24" s="1107"/>
      <c r="D24" s="752" t="s">
        <v>300</v>
      </c>
      <c r="E24" s="310" t="s">
        <v>301</v>
      </c>
    </row>
    <row r="25" spans="1:5" x14ac:dyDescent="0.2">
      <c r="A25" s="1104"/>
      <c r="B25" s="1080"/>
      <c r="C25" s="1107"/>
      <c r="D25" s="752"/>
      <c r="E25" s="310" t="s">
        <v>302</v>
      </c>
    </row>
    <row r="26" spans="1:5" x14ac:dyDescent="0.2">
      <c r="A26" s="1104"/>
      <c r="B26" s="1080"/>
      <c r="C26" s="1107"/>
      <c r="D26" s="752"/>
      <c r="E26" s="310" t="s">
        <v>303</v>
      </c>
    </row>
    <row r="27" spans="1:5" x14ac:dyDescent="0.2">
      <c r="A27" s="1104"/>
      <c r="B27" s="1080"/>
      <c r="C27" s="1107"/>
      <c r="D27" s="752"/>
      <c r="E27" s="310" t="s">
        <v>304</v>
      </c>
    </row>
    <row r="28" spans="1:5" x14ac:dyDescent="0.2">
      <c r="A28" s="1104"/>
      <c r="B28" s="1080"/>
      <c r="C28" s="1107"/>
      <c r="D28" s="752" t="s">
        <v>305</v>
      </c>
      <c r="E28" s="310" t="s">
        <v>301</v>
      </c>
    </row>
    <row r="29" spans="1:5" x14ac:dyDescent="0.2">
      <c r="A29" s="1104"/>
      <c r="B29" s="1080"/>
      <c r="C29" s="1107"/>
      <c r="D29" s="752"/>
      <c r="E29" s="310" t="s">
        <v>302</v>
      </c>
    </row>
    <row r="30" spans="1:5" x14ac:dyDescent="0.2">
      <c r="A30" s="1104"/>
      <c r="B30" s="1080"/>
      <c r="C30" s="1107"/>
      <c r="D30" s="752"/>
      <c r="E30" s="310" t="s">
        <v>306</v>
      </c>
    </row>
    <row r="31" spans="1:5" x14ac:dyDescent="0.2">
      <c r="A31" s="1104"/>
      <c r="B31" s="1080"/>
      <c r="C31" s="1107"/>
      <c r="D31" s="752"/>
      <c r="E31" s="310" t="s">
        <v>307</v>
      </c>
    </row>
    <row r="32" spans="1:5" x14ac:dyDescent="0.2">
      <c r="A32" s="1104"/>
      <c r="B32" s="1080"/>
      <c r="C32" s="1107"/>
      <c r="D32" s="752" t="s">
        <v>295</v>
      </c>
      <c r="E32" s="310"/>
    </row>
    <row r="33" spans="1:5" x14ac:dyDescent="0.2">
      <c r="A33" s="1104"/>
      <c r="B33" s="1080"/>
      <c r="C33" s="1107"/>
      <c r="D33" s="752"/>
      <c r="E33" s="310" t="s">
        <v>522</v>
      </c>
    </row>
    <row r="34" spans="1:5" x14ac:dyDescent="0.2">
      <c r="A34" s="1104"/>
      <c r="B34" s="1080"/>
      <c r="C34" s="1107"/>
      <c r="D34" s="752"/>
      <c r="E34" s="310" t="s">
        <v>523</v>
      </c>
    </row>
    <row r="35" spans="1:5" x14ac:dyDescent="0.2">
      <c r="A35" s="1104"/>
      <c r="B35" s="1080"/>
      <c r="C35" s="1107"/>
      <c r="D35" s="752"/>
      <c r="E35" s="310" t="s">
        <v>524</v>
      </c>
    </row>
    <row r="36" spans="1:5" x14ac:dyDescent="0.2">
      <c r="A36" s="1104"/>
      <c r="B36" s="1080"/>
      <c r="C36" s="1107"/>
      <c r="D36" s="752"/>
      <c r="E36" s="310" t="s">
        <v>525</v>
      </c>
    </row>
    <row r="37" spans="1:5" x14ac:dyDescent="0.2">
      <c r="A37" s="1105"/>
      <c r="B37" s="1081"/>
      <c r="C37" s="1108"/>
      <c r="D37" s="753" t="s">
        <v>518</v>
      </c>
      <c r="E37" s="312"/>
    </row>
    <row r="38" spans="1:5" x14ac:dyDescent="0.2">
      <c r="A38" s="1095" t="s">
        <v>2848</v>
      </c>
      <c r="B38" s="1079" t="s">
        <v>296</v>
      </c>
      <c r="C38" s="632">
        <v>1975</v>
      </c>
      <c r="D38" s="751" t="s">
        <v>295</v>
      </c>
      <c r="E38" s="313"/>
    </row>
    <row r="39" spans="1:5" x14ac:dyDescent="0.2">
      <c r="A39" s="1099"/>
      <c r="B39" s="1080"/>
      <c r="C39" s="634">
        <v>2014</v>
      </c>
      <c r="D39" s="753" t="s">
        <v>591</v>
      </c>
      <c r="E39" s="319"/>
    </row>
    <row r="40" spans="1:5" x14ac:dyDescent="0.2">
      <c r="A40" s="1093" t="s">
        <v>504</v>
      </c>
      <c r="B40" s="1093" t="s">
        <v>254</v>
      </c>
      <c r="C40" s="1094">
        <v>1976</v>
      </c>
      <c r="D40" s="1091" t="s">
        <v>1263</v>
      </c>
      <c r="E40" s="1092"/>
    </row>
    <row r="41" spans="1:5" x14ac:dyDescent="0.2">
      <c r="A41" s="1093"/>
      <c r="B41" s="1093"/>
      <c r="C41" s="1094"/>
      <c r="D41" s="751" t="s">
        <v>308</v>
      </c>
      <c r="E41" s="307" t="s">
        <v>309</v>
      </c>
    </row>
    <row r="42" spans="1:5" x14ac:dyDescent="0.2">
      <c r="A42" s="1093"/>
      <c r="B42" s="1093"/>
      <c r="C42" s="1094"/>
      <c r="D42" s="752"/>
      <c r="E42" s="321" t="s">
        <v>310</v>
      </c>
    </row>
    <row r="43" spans="1:5" x14ac:dyDescent="0.2">
      <c r="A43" s="1093"/>
      <c r="B43" s="1093"/>
      <c r="C43" s="1094"/>
      <c r="D43" s="752"/>
      <c r="E43" s="321" t="s">
        <v>311</v>
      </c>
    </row>
    <row r="44" spans="1:5" x14ac:dyDescent="0.2">
      <c r="A44" s="1093"/>
      <c r="B44" s="1093"/>
      <c r="C44" s="1094"/>
      <c r="D44" s="752"/>
      <c r="E44" s="321" t="s">
        <v>312</v>
      </c>
    </row>
    <row r="45" spans="1:5" x14ac:dyDescent="0.2">
      <c r="A45" s="1093"/>
      <c r="B45" s="1093"/>
      <c r="C45" s="1094"/>
      <c r="D45" s="320"/>
      <c r="E45" s="306" t="s">
        <v>313</v>
      </c>
    </row>
    <row r="46" spans="1:5" x14ac:dyDescent="0.2">
      <c r="A46" s="1093"/>
      <c r="B46" s="1093"/>
      <c r="C46" s="1094"/>
      <c r="D46" s="751" t="s">
        <v>1264</v>
      </c>
      <c r="E46" s="307" t="s">
        <v>314</v>
      </c>
    </row>
    <row r="47" spans="1:5" x14ac:dyDescent="0.2">
      <c r="A47" s="1093"/>
      <c r="B47" s="1093"/>
      <c r="C47" s="1094"/>
      <c r="D47" s="635"/>
      <c r="E47" s="322" t="s">
        <v>519</v>
      </c>
    </row>
    <row r="48" spans="1:5" x14ac:dyDescent="0.2">
      <c r="A48" s="1093"/>
      <c r="B48" s="1093"/>
      <c r="C48" s="1094"/>
      <c r="D48" s="635"/>
      <c r="E48" s="322" t="s">
        <v>520</v>
      </c>
    </row>
    <row r="49" spans="1:5" x14ac:dyDescent="0.2">
      <c r="A49" s="1093"/>
      <c r="B49" s="1093"/>
      <c r="C49" s="1094"/>
      <c r="D49" s="752"/>
      <c r="E49" s="321" t="s">
        <v>312</v>
      </c>
    </row>
    <row r="50" spans="1:5" x14ac:dyDescent="0.2">
      <c r="A50" s="1093"/>
      <c r="B50" s="1093"/>
      <c r="C50" s="1094"/>
      <c r="D50" s="320"/>
      <c r="E50" s="306" t="s">
        <v>315</v>
      </c>
    </row>
    <row r="51" spans="1:5" x14ac:dyDescent="0.2">
      <c r="A51" s="1093"/>
      <c r="B51" s="1093"/>
      <c r="C51" s="1094"/>
      <c r="D51" s="751" t="s">
        <v>316</v>
      </c>
      <c r="E51" s="307" t="s">
        <v>317</v>
      </c>
    </row>
    <row r="52" spans="1:5" x14ac:dyDescent="0.2">
      <c r="A52" s="1093"/>
      <c r="B52" s="1093"/>
      <c r="C52" s="1094"/>
      <c r="D52" s="636"/>
      <c r="E52" s="305" t="s">
        <v>521</v>
      </c>
    </row>
    <row r="53" spans="1:5" x14ac:dyDescent="0.2">
      <c r="A53" s="1093"/>
      <c r="B53" s="1093"/>
      <c r="C53" s="1094"/>
      <c r="D53" s="752" t="s">
        <v>318</v>
      </c>
      <c r="E53" s="321" t="s">
        <v>319</v>
      </c>
    </row>
    <row r="54" spans="1:5" x14ac:dyDescent="0.2">
      <c r="A54" s="1093"/>
      <c r="B54" s="1093"/>
      <c r="C54" s="1094"/>
      <c r="D54" s="752"/>
      <c r="E54" s="321" t="s">
        <v>310</v>
      </c>
    </row>
    <row r="55" spans="1:5" x14ac:dyDescent="0.2">
      <c r="A55" s="1093"/>
      <c r="B55" s="1093"/>
      <c r="C55" s="1094"/>
      <c r="D55" s="753"/>
      <c r="E55" s="305" t="s">
        <v>526</v>
      </c>
    </row>
    <row r="56" spans="1:5" x14ac:dyDescent="0.2">
      <c r="A56" s="1093" t="s">
        <v>1856</v>
      </c>
      <c r="B56" s="1093" t="s">
        <v>1852</v>
      </c>
      <c r="C56" s="1094">
        <v>1981</v>
      </c>
      <c r="D56" s="751" t="s">
        <v>527</v>
      </c>
      <c r="E56" s="313"/>
    </row>
    <row r="57" spans="1:5" x14ac:dyDescent="0.2">
      <c r="A57" s="1093"/>
      <c r="B57" s="1093"/>
      <c r="C57" s="1094"/>
      <c r="D57" s="753" t="s">
        <v>526</v>
      </c>
      <c r="E57" s="314"/>
    </row>
    <row r="58" spans="1:5" x14ac:dyDescent="0.2">
      <c r="A58" s="1095" t="s">
        <v>2849</v>
      </c>
      <c r="B58" s="1079" t="s">
        <v>296</v>
      </c>
      <c r="C58" s="1097">
        <v>1984</v>
      </c>
      <c r="D58" s="751" t="s">
        <v>528</v>
      </c>
      <c r="E58" s="313"/>
    </row>
    <row r="59" spans="1:5" x14ac:dyDescent="0.2">
      <c r="A59" s="1096"/>
      <c r="B59" s="1081"/>
      <c r="C59" s="1098"/>
      <c r="D59" s="753" t="s">
        <v>526</v>
      </c>
      <c r="E59" s="314"/>
    </row>
    <row r="60" spans="1:5" x14ac:dyDescent="0.2">
      <c r="A60" s="1085" t="s">
        <v>69</v>
      </c>
      <c r="B60" s="1079" t="s">
        <v>126</v>
      </c>
      <c r="C60" s="1088">
        <v>1987</v>
      </c>
      <c r="D60" s="308" t="s">
        <v>3229</v>
      </c>
      <c r="E60" s="313"/>
    </row>
    <row r="61" spans="1:5" x14ac:dyDescent="0.2">
      <c r="A61" s="1087"/>
      <c r="B61" s="1081"/>
      <c r="C61" s="1090"/>
      <c r="D61" s="311" t="s">
        <v>320</v>
      </c>
      <c r="E61" s="314"/>
    </row>
    <row r="62" spans="1:5" x14ac:dyDescent="0.2">
      <c r="A62" s="1085" t="s">
        <v>84</v>
      </c>
      <c r="B62" s="1079" t="s">
        <v>321</v>
      </c>
      <c r="C62" s="1088">
        <v>1988</v>
      </c>
      <c r="D62" s="308" t="s">
        <v>529</v>
      </c>
      <c r="E62" s="313"/>
    </row>
    <row r="63" spans="1:5" x14ac:dyDescent="0.2">
      <c r="A63" s="1086"/>
      <c r="B63" s="1080"/>
      <c r="C63" s="1089"/>
      <c r="D63" s="51" t="s">
        <v>322</v>
      </c>
      <c r="E63" s="319"/>
    </row>
    <row r="64" spans="1:5" x14ac:dyDescent="0.2">
      <c r="A64" s="1086"/>
      <c r="B64" s="1080"/>
      <c r="C64" s="1089"/>
      <c r="D64" s="51" t="s">
        <v>323</v>
      </c>
      <c r="E64" s="319"/>
    </row>
    <row r="65" spans="1:5" x14ac:dyDescent="0.2">
      <c r="A65" s="1087"/>
      <c r="B65" s="1081"/>
      <c r="C65" s="1090"/>
      <c r="D65" s="311" t="s">
        <v>3230</v>
      </c>
      <c r="E65" s="314"/>
    </row>
    <row r="66" spans="1:5" x14ac:dyDescent="0.2">
      <c r="A66" s="1085" t="s">
        <v>1299</v>
      </c>
      <c r="B66" s="1079" t="s">
        <v>285</v>
      </c>
      <c r="C66" s="1088">
        <v>1995</v>
      </c>
      <c r="D66" s="308" t="s">
        <v>1265</v>
      </c>
      <c r="E66" s="313"/>
    </row>
    <row r="67" spans="1:5" ht="14.25" x14ac:dyDescent="0.2">
      <c r="A67" s="1086"/>
      <c r="B67" s="1080"/>
      <c r="C67" s="1089"/>
      <c r="D67" s="51" t="s">
        <v>324</v>
      </c>
      <c r="E67" s="319"/>
    </row>
    <row r="68" spans="1:5" x14ac:dyDescent="0.2">
      <c r="A68" s="1086"/>
      <c r="B68" s="1080"/>
      <c r="C68" s="1089"/>
      <c r="D68" s="51" t="s">
        <v>530</v>
      </c>
      <c r="E68" s="319"/>
    </row>
    <row r="69" spans="1:5" x14ac:dyDescent="0.2">
      <c r="A69" s="1086"/>
      <c r="B69" s="1080"/>
      <c r="C69" s="1089"/>
      <c r="D69" s="51" t="s">
        <v>531</v>
      </c>
      <c r="E69" s="319"/>
    </row>
    <row r="70" spans="1:5" x14ac:dyDescent="0.2">
      <c r="A70" s="1086"/>
      <c r="B70" s="1080"/>
      <c r="C70" s="1089"/>
      <c r="D70" s="51" t="s">
        <v>532</v>
      </c>
      <c r="E70" s="319"/>
    </row>
    <row r="71" spans="1:5" x14ac:dyDescent="0.2">
      <c r="A71" s="1087"/>
      <c r="B71" s="1081"/>
      <c r="C71" s="1090"/>
      <c r="D71" s="311" t="s">
        <v>533</v>
      </c>
      <c r="E71" s="314"/>
    </row>
    <row r="72" spans="1:5" x14ac:dyDescent="0.2">
      <c r="A72" s="1079" t="s">
        <v>1295</v>
      </c>
      <c r="B72" s="1076" t="s">
        <v>285</v>
      </c>
      <c r="C72" s="1082">
        <v>2009</v>
      </c>
      <c r="D72" s="1121" t="s">
        <v>1265</v>
      </c>
      <c r="E72" s="1122"/>
    </row>
    <row r="73" spans="1:5" ht="14.25" x14ac:dyDescent="0.2">
      <c r="A73" s="1080"/>
      <c r="B73" s="1077"/>
      <c r="C73" s="1083"/>
      <c r="D73" s="1123" t="s">
        <v>537</v>
      </c>
      <c r="E73" s="1124"/>
    </row>
    <row r="74" spans="1:5" ht="15" x14ac:dyDescent="0.2">
      <c r="A74" s="1080"/>
      <c r="B74" s="1077"/>
      <c r="C74" s="1083"/>
      <c r="D74" s="750" t="s">
        <v>532</v>
      </c>
      <c r="E74" s="323"/>
    </row>
    <row r="75" spans="1:5" ht="15" x14ac:dyDescent="0.2">
      <c r="A75" s="1080"/>
      <c r="B75" s="1077"/>
      <c r="C75" s="1083"/>
      <c r="D75" s="750" t="s">
        <v>534</v>
      </c>
      <c r="E75" s="323"/>
    </row>
    <row r="76" spans="1:5" ht="15" x14ac:dyDescent="0.2">
      <c r="A76" s="1080"/>
      <c r="B76" s="1077"/>
      <c r="C76" s="1083"/>
      <c r="D76" s="750" t="s">
        <v>535</v>
      </c>
      <c r="E76" s="323"/>
    </row>
    <row r="77" spans="1:5" x14ac:dyDescent="0.2">
      <c r="A77" s="1081"/>
      <c r="B77" s="1078"/>
      <c r="C77" s="1084"/>
      <c r="D77" s="1125" t="s">
        <v>536</v>
      </c>
      <c r="E77" s="1126"/>
    </row>
    <row r="78" spans="1:5" s="478" customFormat="1" x14ac:dyDescent="0.2">
      <c r="A78" s="473" t="s">
        <v>1700</v>
      </c>
      <c r="B78" s="474" t="s">
        <v>1701</v>
      </c>
      <c r="C78" s="475">
        <v>2015</v>
      </c>
      <c r="D78" s="476" t="s">
        <v>1702</v>
      </c>
      <c r="E78" s="477"/>
    </row>
    <row r="79" spans="1:5" s="478" customFormat="1" x14ac:dyDescent="0.2">
      <c r="A79" s="479"/>
      <c r="B79" s="480"/>
      <c r="C79" s="481"/>
      <c r="D79" s="482" t="s">
        <v>1703</v>
      </c>
      <c r="E79" s="483"/>
    </row>
    <row r="80" spans="1:5" s="478" customFormat="1" x14ac:dyDescent="0.2">
      <c r="A80" s="484"/>
      <c r="B80" s="485"/>
      <c r="C80" s="486"/>
      <c r="D80" s="487" t="s">
        <v>1704</v>
      </c>
      <c r="E80" s="488"/>
    </row>
    <row r="81" spans="1:5" x14ac:dyDescent="0.2">
      <c r="A81" s="637"/>
      <c r="B81" s="638"/>
      <c r="C81" s="639"/>
      <c r="D81" s="640"/>
      <c r="E81" s="640"/>
    </row>
    <row r="82" spans="1:5" x14ac:dyDescent="0.2">
      <c r="A82" s="637"/>
      <c r="B82" s="638"/>
      <c r="C82" s="639"/>
      <c r="D82" s="640"/>
      <c r="E82" s="640"/>
    </row>
    <row r="83" spans="1:5" x14ac:dyDescent="0.2">
      <c r="A83" s="637"/>
      <c r="B83" s="638"/>
      <c r="C83" s="641"/>
      <c r="D83" s="640"/>
      <c r="E83" s="640"/>
    </row>
    <row r="84" spans="1:5" x14ac:dyDescent="0.2">
      <c r="A84" s="637"/>
      <c r="B84" s="638"/>
      <c r="C84" s="641"/>
      <c r="D84" s="640"/>
      <c r="E84" s="640"/>
    </row>
  </sheetData>
  <mergeCells count="58">
    <mergeCell ref="D72:E72"/>
    <mergeCell ref="D73:E73"/>
    <mergeCell ref="D77:E77"/>
    <mergeCell ref="A4:A13"/>
    <mergeCell ref="B4:B13"/>
    <mergeCell ref="D4:E4"/>
    <mergeCell ref="C4:C13"/>
    <mergeCell ref="D5:E5"/>
    <mergeCell ref="D6:E6"/>
    <mergeCell ref="D7:E7"/>
    <mergeCell ref="D8:E8"/>
    <mergeCell ref="D9:E9"/>
    <mergeCell ref="D10:E10"/>
    <mergeCell ref="D11:E11"/>
    <mergeCell ref="D12:E12"/>
    <mergeCell ref="D13:E13"/>
    <mergeCell ref="D3:E3"/>
    <mergeCell ref="A14:A16"/>
    <mergeCell ref="B14:B16"/>
    <mergeCell ref="C14:C16"/>
    <mergeCell ref="D14:E14"/>
    <mergeCell ref="D15:E15"/>
    <mergeCell ref="D16:E16"/>
    <mergeCell ref="D18:E18"/>
    <mergeCell ref="D22:E22"/>
    <mergeCell ref="A23:A37"/>
    <mergeCell ref="B23:B37"/>
    <mergeCell ref="C23:C37"/>
    <mergeCell ref="A17:A18"/>
    <mergeCell ref="B17:B18"/>
    <mergeCell ref="C17:C18"/>
    <mergeCell ref="A19:A21"/>
    <mergeCell ref="B19:B21"/>
    <mergeCell ref="C20:C21"/>
    <mergeCell ref="A38:A39"/>
    <mergeCell ref="B38:B39"/>
    <mergeCell ref="A40:A55"/>
    <mergeCell ref="B40:B55"/>
    <mergeCell ref="C40:C55"/>
    <mergeCell ref="D40:E40"/>
    <mergeCell ref="A56:A57"/>
    <mergeCell ref="B56:B57"/>
    <mergeCell ref="C56:C57"/>
    <mergeCell ref="A58:A59"/>
    <mergeCell ref="B58:B59"/>
    <mergeCell ref="C58:C59"/>
    <mergeCell ref="A60:A61"/>
    <mergeCell ref="B60:B61"/>
    <mergeCell ref="C60:C61"/>
    <mergeCell ref="A62:A65"/>
    <mergeCell ref="B62:B65"/>
    <mergeCell ref="C62:C65"/>
    <mergeCell ref="B72:B77"/>
    <mergeCell ref="A72:A77"/>
    <mergeCell ref="C72:C77"/>
    <mergeCell ref="A66:A71"/>
    <mergeCell ref="B66:B71"/>
    <mergeCell ref="C66:C71"/>
  </mergeCells>
  <pageMargins left="0.7" right="0.7" top="0.75" bottom="0.75" header="0.3" footer="0.3"/>
  <pageSetup paperSize="9" scale="40"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Hoja20">
    <tabColor rgb="FF00B050"/>
  </sheetPr>
  <dimension ref="A1:G483"/>
  <sheetViews>
    <sheetView zoomScaleNormal="100" workbookViewId="0">
      <selection activeCell="G23" sqref="G23"/>
    </sheetView>
  </sheetViews>
  <sheetFormatPr baseColWidth="10" defaultRowHeight="15" x14ac:dyDescent="0.25"/>
  <cols>
    <col min="1" max="2" width="11.42578125" style="328" customWidth="1"/>
    <col min="3" max="3" width="17.28515625" style="328" bestFit="1" customWidth="1"/>
    <col min="4" max="4" width="11.42578125" style="46"/>
    <col min="5" max="5" width="18.7109375" style="328" bestFit="1" customWidth="1"/>
    <col min="6" max="6" width="13.7109375" style="328" bestFit="1" customWidth="1"/>
    <col min="7" max="16384" width="11.42578125" style="46"/>
  </cols>
  <sheetData>
    <row r="1" spans="1:6" ht="15.75" x14ac:dyDescent="0.25">
      <c r="A1" s="315" t="s">
        <v>1068</v>
      </c>
      <c r="B1" s="327"/>
      <c r="C1" s="327"/>
      <c r="D1" s="49"/>
      <c r="E1" s="327"/>
      <c r="F1" s="327"/>
    </row>
    <row r="2" spans="1:6" x14ac:dyDescent="0.25">
      <c r="A2" s="327"/>
      <c r="B2" s="327"/>
      <c r="C2" s="327"/>
      <c r="D2" s="49"/>
      <c r="E2" s="327"/>
      <c r="F2" s="327"/>
    </row>
    <row r="3" spans="1:6" x14ac:dyDescent="0.25">
      <c r="A3" s="1138" t="s">
        <v>325</v>
      </c>
      <c r="B3" s="1139"/>
      <c r="C3" s="757" t="s">
        <v>144</v>
      </c>
      <c r="D3" s="749" t="s">
        <v>1296</v>
      </c>
      <c r="E3" s="749" t="s">
        <v>326</v>
      </c>
      <c r="F3" s="749" t="s">
        <v>1</v>
      </c>
    </row>
    <row r="4" spans="1:6" x14ac:dyDescent="0.25">
      <c r="A4" s="1140" t="s">
        <v>327</v>
      </c>
      <c r="B4" s="1140"/>
      <c r="C4" s="756" t="s">
        <v>269</v>
      </c>
      <c r="D4" s="48">
        <v>1</v>
      </c>
      <c r="E4" s="756" t="s">
        <v>268</v>
      </c>
      <c r="F4" s="788" t="s">
        <v>538</v>
      </c>
    </row>
    <row r="5" spans="1:6" x14ac:dyDescent="0.25">
      <c r="A5" s="1140" t="s">
        <v>327</v>
      </c>
      <c r="B5" s="1140"/>
      <c r="C5" s="756" t="s">
        <v>117</v>
      </c>
      <c r="D5" s="48">
        <v>1</v>
      </c>
      <c r="E5" s="756" t="s">
        <v>268</v>
      </c>
      <c r="F5" s="788" t="s">
        <v>539</v>
      </c>
    </row>
    <row r="6" spans="1:6" x14ac:dyDescent="0.25">
      <c r="A6" s="1140" t="s">
        <v>328</v>
      </c>
      <c r="B6" s="1140"/>
      <c r="C6" s="756" t="s">
        <v>329</v>
      </c>
      <c r="D6" s="48">
        <v>7</v>
      </c>
      <c r="E6" s="756" t="s">
        <v>272</v>
      </c>
      <c r="F6" s="790" t="s">
        <v>2472</v>
      </c>
    </row>
    <row r="7" spans="1:6" x14ac:dyDescent="0.25">
      <c r="A7" s="1140" t="s">
        <v>330</v>
      </c>
      <c r="B7" s="1140"/>
      <c r="C7" s="756" t="s">
        <v>269</v>
      </c>
      <c r="D7" s="48">
        <v>2</v>
      </c>
      <c r="E7" s="756" t="s">
        <v>272</v>
      </c>
      <c r="F7" s="788" t="s">
        <v>540</v>
      </c>
    </row>
    <row r="8" spans="1:6" x14ac:dyDescent="0.25">
      <c r="A8" s="1140" t="s">
        <v>330</v>
      </c>
      <c r="B8" s="1140"/>
      <c r="C8" s="756" t="s">
        <v>329</v>
      </c>
      <c r="D8" s="48">
        <v>1</v>
      </c>
      <c r="E8" s="756" t="s">
        <v>272</v>
      </c>
      <c r="F8" s="788" t="s">
        <v>541</v>
      </c>
    </row>
    <row r="9" spans="1:6" x14ac:dyDescent="0.25">
      <c r="A9" s="1140" t="s">
        <v>330</v>
      </c>
      <c r="B9" s="1140"/>
      <c r="C9" s="756" t="s">
        <v>331</v>
      </c>
      <c r="D9" s="48">
        <v>1</v>
      </c>
      <c r="E9" s="756" t="s">
        <v>272</v>
      </c>
      <c r="F9" s="788" t="s">
        <v>542</v>
      </c>
    </row>
    <row r="10" spans="1:6" x14ac:dyDescent="0.25">
      <c r="A10" s="1140" t="s">
        <v>330</v>
      </c>
      <c r="B10" s="1140"/>
      <c r="C10" s="756" t="s">
        <v>276</v>
      </c>
      <c r="D10" s="48">
        <v>1</v>
      </c>
      <c r="E10" s="756" t="s">
        <v>272</v>
      </c>
      <c r="F10" s="788" t="s">
        <v>543</v>
      </c>
    </row>
    <row r="11" spans="1:6" x14ac:dyDescent="0.25">
      <c r="A11" s="1140" t="s">
        <v>330</v>
      </c>
      <c r="B11" s="1140"/>
      <c r="C11" s="756" t="s">
        <v>276</v>
      </c>
      <c r="D11" s="48">
        <v>1</v>
      </c>
      <c r="E11" s="756" t="s">
        <v>272</v>
      </c>
      <c r="F11" s="788" t="s">
        <v>544</v>
      </c>
    </row>
    <row r="12" spans="1:6" x14ac:dyDescent="0.25">
      <c r="A12" s="1140" t="s">
        <v>330</v>
      </c>
      <c r="B12" s="1140"/>
      <c r="C12" s="756" t="s">
        <v>276</v>
      </c>
      <c r="D12" s="48">
        <v>2</v>
      </c>
      <c r="E12" s="756" t="s">
        <v>272</v>
      </c>
      <c r="F12" s="788" t="s">
        <v>545</v>
      </c>
    </row>
    <row r="13" spans="1:6" x14ac:dyDescent="0.25">
      <c r="A13" s="1140" t="s">
        <v>330</v>
      </c>
      <c r="B13" s="1140"/>
      <c r="C13" s="756" t="s">
        <v>276</v>
      </c>
      <c r="D13" s="48">
        <v>1</v>
      </c>
      <c r="E13" s="756" t="s">
        <v>272</v>
      </c>
      <c r="F13" s="788" t="s">
        <v>546</v>
      </c>
    </row>
    <row r="14" spans="1:6" x14ac:dyDescent="0.25">
      <c r="A14" s="1140" t="s">
        <v>330</v>
      </c>
      <c r="B14" s="1140"/>
      <c r="C14" s="756" t="s">
        <v>276</v>
      </c>
      <c r="D14" s="48">
        <v>1</v>
      </c>
      <c r="E14" s="756" t="s">
        <v>272</v>
      </c>
      <c r="F14" s="788" t="s">
        <v>547</v>
      </c>
    </row>
    <row r="15" spans="1:6" x14ac:dyDescent="0.25">
      <c r="A15" s="1140" t="s">
        <v>330</v>
      </c>
      <c r="B15" s="1140"/>
      <c r="C15" s="756" t="s">
        <v>276</v>
      </c>
      <c r="D15" s="48">
        <v>1</v>
      </c>
      <c r="E15" s="756" t="s">
        <v>272</v>
      </c>
      <c r="F15" s="788" t="s">
        <v>546</v>
      </c>
    </row>
    <row r="16" spans="1:6" x14ac:dyDescent="0.25">
      <c r="A16" s="1140" t="s">
        <v>330</v>
      </c>
      <c r="B16" s="1140"/>
      <c r="C16" s="756" t="s">
        <v>276</v>
      </c>
      <c r="D16" s="48">
        <v>1</v>
      </c>
      <c r="E16" s="756" t="s">
        <v>272</v>
      </c>
      <c r="F16" s="788" t="s">
        <v>507</v>
      </c>
    </row>
    <row r="17" spans="1:6" x14ac:dyDescent="0.25">
      <c r="A17" s="1140" t="s">
        <v>332</v>
      </c>
      <c r="B17" s="1140"/>
      <c r="C17" s="756" t="s">
        <v>269</v>
      </c>
      <c r="D17" s="48">
        <v>1</v>
      </c>
      <c r="E17" s="756" t="s">
        <v>268</v>
      </c>
      <c r="F17" s="788" t="s">
        <v>548</v>
      </c>
    </row>
    <row r="18" spans="1:6" x14ac:dyDescent="0.25">
      <c r="A18" s="1140" t="s">
        <v>332</v>
      </c>
      <c r="B18" s="1140"/>
      <c r="C18" s="756" t="s">
        <v>269</v>
      </c>
      <c r="D18" s="48">
        <v>2</v>
      </c>
      <c r="E18" s="756" t="s">
        <v>268</v>
      </c>
      <c r="F18" s="790" t="s">
        <v>2850</v>
      </c>
    </row>
    <row r="19" spans="1:6" x14ac:dyDescent="0.25">
      <c r="A19" s="1140" t="s">
        <v>332</v>
      </c>
      <c r="B19" s="1140"/>
      <c r="C19" s="756" t="s">
        <v>117</v>
      </c>
      <c r="D19" s="48">
        <v>1</v>
      </c>
      <c r="E19" s="756" t="s">
        <v>268</v>
      </c>
      <c r="F19" s="788" t="s">
        <v>549</v>
      </c>
    </row>
    <row r="20" spans="1:6" x14ac:dyDescent="0.25">
      <c r="A20" s="1141" t="s">
        <v>332</v>
      </c>
      <c r="B20" s="1141"/>
      <c r="C20" s="791" t="s">
        <v>117</v>
      </c>
      <c r="D20" s="792">
        <v>1</v>
      </c>
      <c r="E20" s="791" t="s">
        <v>268</v>
      </c>
      <c r="F20" s="793" t="s">
        <v>550</v>
      </c>
    </row>
    <row r="21" spans="1:6" x14ac:dyDescent="0.25">
      <c r="A21" s="1140" t="s">
        <v>333</v>
      </c>
      <c r="B21" s="1140"/>
      <c r="C21" s="756" t="s">
        <v>276</v>
      </c>
      <c r="D21" s="48">
        <v>13</v>
      </c>
      <c r="E21" s="756"/>
      <c r="F21" s="788"/>
    </row>
    <row r="22" spans="1:6" x14ac:dyDescent="0.25">
      <c r="A22" s="1140" t="s">
        <v>333</v>
      </c>
      <c r="B22" s="1140"/>
      <c r="C22" s="756" t="s">
        <v>269</v>
      </c>
      <c r="D22" s="48">
        <v>4</v>
      </c>
      <c r="E22" s="756"/>
      <c r="F22" s="788" t="s">
        <v>553</v>
      </c>
    </row>
    <row r="23" spans="1:6" x14ac:dyDescent="0.25">
      <c r="A23" s="1140" t="s">
        <v>333</v>
      </c>
      <c r="B23" s="1140"/>
      <c r="C23" s="756" t="s">
        <v>269</v>
      </c>
      <c r="D23" s="48">
        <v>2</v>
      </c>
      <c r="E23" s="756"/>
      <c r="F23" s="788" t="s">
        <v>552</v>
      </c>
    </row>
    <row r="24" spans="1:6" x14ac:dyDescent="0.25">
      <c r="A24" s="1142" t="s">
        <v>333</v>
      </c>
      <c r="B24" s="1142"/>
      <c r="C24" s="794" t="s">
        <v>331</v>
      </c>
      <c r="D24" s="795">
        <v>1</v>
      </c>
      <c r="E24" s="794"/>
      <c r="F24" s="796" t="s">
        <v>555</v>
      </c>
    </row>
    <row r="25" spans="1:6" x14ac:dyDescent="0.25">
      <c r="A25" s="1140" t="s">
        <v>333</v>
      </c>
      <c r="B25" s="1140"/>
      <c r="C25" s="756" t="s">
        <v>331</v>
      </c>
      <c r="D25" s="48">
        <v>1</v>
      </c>
      <c r="E25" s="756"/>
      <c r="F25" s="788" t="s">
        <v>556</v>
      </c>
    </row>
    <row r="26" spans="1:6" x14ac:dyDescent="0.25">
      <c r="A26" s="1140" t="s">
        <v>333</v>
      </c>
      <c r="B26" s="1140"/>
      <c r="C26" s="756" t="s">
        <v>331</v>
      </c>
      <c r="D26" s="48">
        <v>1</v>
      </c>
      <c r="E26" s="756"/>
      <c r="F26" s="788" t="s">
        <v>557</v>
      </c>
    </row>
    <row r="27" spans="1:6" x14ac:dyDescent="0.25">
      <c r="A27" s="1140" t="s">
        <v>333</v>
      </c>
      <c r="B27" s="1140"/>
      <c r="C27" s="756" t="s">
        <v>331</v>
      </c>
      <c r="D27" s="48">
        <v>1</v>
      </c>
      <c r="E27" s="756"/>
      <c r="F27" s="788" t="s">
        <v>558</v>
      </c>
    </row>
    <row r="28" spans="1:6" x14ac:dyDescent="0.25">
      <c r="A28" s="1140" t="s">
        <v>333</v>
      </c>
      <c r="B28" s="1140"/>
      <c r="C28" s="756" t="s">
        <v>331</v>
      </c>
      <c r="D28" s="48">
        <v>1</v>
      </c>
      <c r="E28" s="756"/>
      <c r="F28" s="788" t="s">
        <v>559</v>
      </c>
    </row>
    <row r="29" spans="1:6" x14ac:dyDescent="0.25">
      <c r="A29" s="1140" t="s">
        <v>333</v>
      </c>
      <c r="B29" s="1140"/>
      <c r="C29" s="756" t="s">
        <v>331</v>
      </c>
      <c r="D29" s="48">
        <v>1</v>
      </c>
      <c r="E29" s="756"/>
      <c r="F29" s="788" t="s">
        <v>560</v>
      </c>
    </row>
    <row r="30" spans="1:6" x14ac:dyDescent="0.25">
      <c r="A30" s="1140" t="s">
        <v>333</v>
      </c>
      <c r="B30" s="1140"/>
      <c r="C30" s="756" t="s">
        <v>331</v>
      </c>
      <c r="D30" s="48">
        <v>1</v>
      </c>
      <c r="E30" s="756"/>
      <c r="F30" s="788" t="s">
        <v>561</v>
      </c>
    </row>
    <row r="31" spans="1:6" x14ac:dyDescent="0.25">
      <c r="A31" s="1140" t="s">
        <v>333</v>
      </c>
      <c r="B31" s="1140"/>
      <c r="C31" s="756" t="s">
        <v>331</v>
      </c>
      <c r="D31" s="48">
        <v>1</v>
      </c>
      <c r="E31" s="756"/>
      <c r="F31" s="788" t="s">
        <v>554</v>
      </c>
    </row>
    <row r="32" spans="1:6" x14ac:dyDescent="0.25">
      <c r="A32" s="1140" t="s">
        <v>333</v>
      </c>
      <c r="B32" s="1140"/>
      <c r="C32" s="756" t="s">
        <v>331</v>
      </c>
      <c r="D32" s="48">
        <v>1</v>
      </c>
      <c r="E32" s="756"/>
      <c r="F32" s="788" t="s">
        <v>552</v>
      </c>
    </row>
    <row r="33" spans="1:6" x14ac:dyDescent="0.25">
      <c r="A33" s="1140" t="s">
        <v>333</v>
      </c>
      <c r="B33" s="1140"/>
      <c r="C33" s="756" t="s">
        <v>115</v>
      </c>
      <c r="D33" s="48">
        <v>3</v>
      </c>
      <c r="E33" s="756"/>
      <c r="F33" s="788" t="s">
        <v>562</v>
      </c>
    </row>
    <row r="34" spans="1:6" x14ac:dyDescent="0.25">
      <c r="A34" s="1140" t="s">
        <v>333</v>
      </c>
      <c r="B34" s="1140"/>
      <c r="C34" s="756" t="s">
        <v>115</v>
      </c>
      <c r="D34" s="48">
        <v>3</v>
      </c>
      <c r="E34" s="756"/>
      <c r="F34" s="788" t="s">
        <v>563</v>
      </c>
    </row>
    <row r="35" spans="1:6" x14ac:dyDescent="0.25">
      <c r="A35" s="1140" t="s">
        <v>334</v>
      </c>
      <c r="B35" s="1140"/>
      <c r="C35" s="756" t="s">
        <v>276</v>
      </c>
      <c r="D35" s="48">
        <v>7</v>
      </c>
      <c r="E35" s="756" t="s">
        <v>272</v>
      </c>
      <c r="F35" s="788" t="s">
        <v>335</v>
      </c>
    </row>
    <row r="36" spans="1:6" x14ac:dyDescent="0.25">
      <c r="A36" s="1140" t="s">
        <v>334</v>
      </c>
      <c r="B36" s="1140"/>
      <c r="C36" s="756" t="s">
        <v>276</v>
      </c>
      <c r="D36" s="48">
        <v>3</v>
      </c>
      <c r="E36" s="756" t="s">
        <v>272</v>
      </c>
      <c r="F36" s="746" t="s">
        <v>336</v>
      </c>
    </row>
    <row r="37" spans="1:6" x14ac:dyDescent="0.25">
      <c r="A37" s="1140" t="s">
        <v>334</v>
      </c>
      <c r="B37" s="1140"/>
      <c r="C37" s="756" t="s">
        <v>276</v>
      </c>
      <c r="D37" s="48">
        <v>3</v>
      </c>
      <c r="E37" s="756" t="s">
        <v>272</v>
      </c>
      <c r="F37" s="746" t="s">
        <v>337</v>
      </c>
    </row>
    <row r="38" spans="1:6" x14ac:dyDescent="0.25">
      <c r="A38" s="1140" t="s">
        <v>334</v>
      </c>
      <c r="B38" s="1140"/>
      <c r="C38" s="756" t="s">
        <v>276</v>
      </c>
      <c r="D38" s="48">
        <v>1</v>
      </c>
      <c r="E38" s="756" t="s">
        <v>272</v>
      </c>
      <c r="F38" s="746" t="s">
        <v>338</v>
      </c>
    </row>
    <row r="39" spans="1:6" x14ac:dyDescent="0.25">
      <c r="A39" s="1140" t="s">
        <v>334</v>
      </c>
      <c r="B39" s="1140"/>
      <c r="C39" s="756" t="s">
        <v>276</v>
      </c>
      <c r="D39" s="48">
        <v>1</v>
      </c>
      <c r="E39" s="756" t="s">
        <v>272</v>
      </c>
      <c r="F39" s="746" t="s">
        <v>339</v>
      </c>
    </row>
    <row r="40" spans="1:6" x14ac:dyDescent="0.25">
      <c r="A40" s="1140" t="s">
        <v>334</v>
      </c>
      <c r="B40" s="1140"/>
      <c r="C40" s="756" t="s">
        <v>115</v>
      </c>
      <c r="D40" s="48">
        <v>1</v>
      </c>
      <c r="E40" s="756" t="s">
        <v>272</v>
      </c>
      <c r="F40" s="746" t="s">
        <v>340</v>
      </c>
    </row>
    <row r="41" spans="1:6" x14ac:dyDescent="0.25">
      <c r="A41" s="1140" t="s">
        <v>334</v>
      </c>
      <c r="B41" s="1140"/>
      <c r="C41" s="756" t="s">
        <v>117</v>
      </c>
      <c r="D41" s="48">
        <v>1</v>
      </c>
      <c r="E41" s="756" t="s">
        <v>272</v>
      </c>
      <c r="F41" s="746" t="s">
        <v>341</v>
      </c>
    </row>
    <row r="42" spans="1:6" x14ac:dyDescent="0.25">
      <c r="A42" s="1140" t="s">
        <v>334</v>
      </c>
      <c r="B42" s="1140"/>
      <c r="C42" s="756" t="s">
        <v>117</v>
      </c>
      <c r="D42" s="48">
        <v>1</v>
      </c>
      <c r="E42" s="756" t="s">
        <v>272</v>
      </c>
      <c r="F42" s="746" t="s">
        <v>342</v>
      </c>
    </row>
    <row r="43" spans="1:6" x14ac:dyDescent="0.25">
      <c r="A43" s="1140" t="s">
        <v>334</v>
      </c>
      <c r="B43" s="1140"/>
      <c r="C43" s="756" t="s">
        <v>117</v>
      </c>
      <c r="D43" s="48">
        <v>1</v>
      </c>
      <c r="E43" s="756" t="s">
        <v>272</v>
      </c>
      <c r="F43" s="746" t="s">
        <v>339</v>
      </c>
    </row>
    <row r="44" spans="1:6" x14ac:dyDescent="0.25">
      <c r="A44" s="1140" t="s">
        <v>334</v>
      </c>
      <c r="B44" s="1140"/>
      <c r="C44" s="756" t="s">
        <v>117</v>
      </c>
      <c r="D44" s="48">
        <v>1</v>
      </c>
      <c r="E44" s="756" t="s">
        <v>272</v>
      </c>
      <c r="F44" s="746" t="s">
        <v>343</v>
      </c>
    </row>
    <row r="45" spans="1:6" x14ac:dyDescent="0.25">
      <c r="A45" s="1140" t="s">
        <v>334</v>
      </c>
      <c r="B45" s="1140"/>
      <c r="C45" s="756" t="s">
        <v>117</v>
      </c>
      <c r="D45" s="48">
        <v>1</v>
      </c>
      <c r="E45" s="756" t="s">
        <v>272</v>
      </c>
      <c r="F45" s="746" t="s">
        <v>344</v>
      </c>
    </row>
    <row r="46" spans="1:6" x14ac:dyDescent="0.25">
      <c r="A46" s="1140" t="s">
        <v>334</v>
      </c>
      <c r="B46" s="1140"/>
      <c r="C46" s="756" t="s">
        <v>269</v>
      </c>
      <c r="D46" s="48">
        <v>1</v>
      </c>
      <c r="E46" s="756" t="s">
        <v>272</v>
      </c>
      <c r="F46" s="746" t="s">
        <v>345</v>
      </c>
    </row>
    <row r="47" spans="1:6" x14ac:dyDescent="0.25">
      <c r="A47" s="1140" t="s">
        <v>334</v>
      </c>
      <c r="B47" s="1140"/>
      <c r="C47" s="756" t="s">
        <v>269</v>
      </c>
      <c r="D47" s="48">
        <v>1</v>
      </c>
      <c r="E47" s="756" t="s">
        <v>272</v>
      </c>
      <c r="F47" s="746" t="s">
        <v>346</v>
      </c>
    </row>
    <row r="48" spans="1:6" x14ac:dyDescent="0.25">
      <c r="A48" s="1140" t="s">
        <v>334</v>
      </c>
      <c r="B48" s="1140"/>
      <c r="C48" s="756" t="s">
        <v>269</v>
      </c>
      <c r="D48" s="48">
        <v>1</v>
      </c>
      <c r="E48" s="756" t="s">
        <v>272</v>
      </c>
      <c r="F48" s="746" t="s">
        <v>347</v>
      </c>
    </row>
    <row r="49" spans="1:6" x14ac:dyDescent="0.25">
      <c r="A49" s="1140" t="s">
        <v>334</v>
      </c>
      <c r="B49" s="1140"/>
      <c r="C49" s="756" t="s">
        <v>269</v>
      </c>
      <c r="D49" s="48">
        <v>1</v>
      </c>
      <c r="E49" s="756" t="s">
        <v>272</v>
      </c>
      <c r="F49" s="746" t="s">
        <v>348</v>
      </c>
    </row>
    <row r="50" spans="1:6" x14ac:dyDescent="0.25">
      <c r="A50" s="1140" t="s">
        <v>334</v>
      </c>
      <c r="B50" s="1140"/>
      <c r="C50" s="756" t="s">
        <v>269</v>
      </c>
      <c r="D50" s="48">
        <v>3</v>
      </c>
      <c r="E50" s="756" t="s">
        <v>272</v>
      </c>
      <c r="F50" s="746" t="s">
        <v>349</v>
      </c>
    </row>
    <row r="51" spans="1:6" x14ac:dyDescent="0.25">
      <c r="A51" s="1140" t="s">
        <v>334</v>
      </c>
      <c r="B51" s="1140"/>
      <c r="C51" s="756" t="s">
        <v>331</v>
      </c>
      <c r="D51" s="48">
        <v>1</v>
      </c>
      <c r="E51" s="756" t="s">
        <v>272</v>
      </c>
      <c r="F51" s="746" t="s">
        <v>350</v>
      </c>
    </row>
    <row r="52" spans="1:6" x14ac:dyDescent="0.25">
      <c r="A52" s="1140" t="s">
        <v>334</v>
      </c>
      <c r="B52" s="1140"/>
      <c r="C52" s="756" t="s">
        <v>331</v>
      </c>
      <c r="D52" s="48">
        <v>1</v>
      </c>
      <c r="E52" s="756" t="s">
        <v>272</v>
      </c>
      <c r="F52" s="746" t="s">
        <v>349</v>
      </c>
    </row>
    <row r="53" spans="1:6" x14ac:dyDescent="0.25">
      <c r="A53" s="1140" t="s">
        <v>334</v>
      </c>
      <c r="B53" s="1140"/>
      <c r="C53" s="756" t="s">
        <v>331</v>
      </c>
      <c r="D53" s="48">
        <v>1</v>
      </c>
      <c r="E53" s="756" t="s">
        <v>272</v>
      </c>
      <c r="F53" s="746" t="s">
        <v>351</v>
      </c>
    </row>
    <row r="54" spans="1:6" x14ac:dyDescent="0.25">
      <c r="A54" s="1140" t="s">
        <v>334</v>
      </c>
      <c r="B54" s="1140"/>
      <c r="C54" s="756" t="s">
        <v>331</v>
      </c>
      <c r="D54" s="48">
        <v>1</v>
      </c>
      <c r="E54" s="756" t="s">
        <v>272</v>
      </c>
      <c r="F54" s="746" t="s">
        <v>352</v>
      </c>
    </row>
    <row r="55" spans="1:6" x14ac:dyDescent="0.25">
      <c r="A55" s="1140" t="s">
        <v>334</v>
      </c>
      <c r="B55" s="1140"/>
      <c r="C55" s="756" t="s">
        <v>331</v>
      </c>
      <c r="D55" s="48">
        <v>1</v>
      </c>
      <c r="E55" s="756" t="s">
        <v>272</v>
      </c>
      <c r="F55" s="746" t="s">
        <v>353</v>
      </c>
    </row>
    <row r="56" spans="1:6" x14ac:dyDescent="0.25">
      <c r="A56" s="1140" t="s">
        <v>334</v>
      </c>
      <c r="B56" s="1140"/>
      <c r="C56" s="756" t="s">
        <v>331</v>
      </c>
      <c r="D56" s="48">
        <v>1</v>
      </c>
      <c r="E56" s="756" t="s">
        <v>272</v>
      </c>
      <c r="F56" s="746" t="s">
        <v>338</v>
      </c>
    </row>
    <row r="57" spans="1:6" x14ac:dyDescent="0.25">
      <c r="A57" s="1140" t="s">
        <v>334</v>
      </c>
      <c r="B57" s="1140"/>
      <c r="C57" s="756" t="s">
        <v>269</v>
      </c>
      <c r="D57" s="48">
        <v>1</v>
      </c>
      <c r="E57" s="756" t="s">
        <v>272</v>
      </c>
      <c r="F57" s="746" t="s">
        <v>354</v>
      </c>
    </row>
    <row r="58" spans="1:6" x14ac:dyDescent="0.25">
      <c r="A58" s="1140" t="s">
        <v>355</v>
      </c>
      <c r="B58" s="1140"/>
      <c r="C58" s="756" t="s">
        <v>269</v>
      </c>
      <c r="D58" s="48">
        <v>1</v>
      </c>
      <c r="E58" s="756"/>
      <c r="F58" s="788" t="s">
        <v>553</v>
      </c>
    </row>
    <row r="59" spans="1:6" x14ac:dyDescent="0.25">
      <c r="A59" s="1140" t="s">
        <v>355</v>
      </c>
      <c r="B59" s="1140"/>
      <c r="C59" s="756" t="s">
        <v>269</v>
      </c>
      <c r="D59" s="48">
        <v>2</v>
      </c>
      <c r="E59" s="756"/>
      <c r="F59" s="788" t="s">
        <v>551</v>
      </c>
    </row>
    <row r="60" spans="1:6" x14ac:dyDescent="0.25">
      <c r="A60" s="1140" t="s">
        <v>355</v>
      </c>
      <c r="B60" s="1140"/>
      <c r="C60" s="756" t="s">
        <v>331</v>
      </c>
      <c r="D60" s="48">
        <v>1</v>
      </c>
      <c r="E60" s="756"/>
      <c r="F60" s="788" t="s">
        <v>553</v>
      </c>
    </row>
    <row r="61" spans="1:6" x14ac:dyDescent="0.25">
      <c r="A61" s="1140" t="s">
        <v>355</v>
      </c>
      <c r="B61" s="1140"/>
      <c r="C61" s="756" t="s">
        <v>331</v>
      </c>
      <c r="D61" s="48">
        <v>1</v>
      </c>
      <c r="E61" s="756"/>
      <c r="F61" s="788" t="s">
        <v>551</v>
      </c>
    </row>
    <row r="62" spans="1:6" x14ac:dyDescent="0.25">
      <c r="A62" s="1140" t="s">
        <v>356</v>
      </c>
      <c r="B62" s="1140"/>
      <c r="C62" s="756" t="s">
        <v>269</v>
      </c>
      <c r="D62" s="48">
        <v>2</v>
      </c>
      <c r="E62" s="756" t="s">
        <v>272</v>
      </c>
      <c r="F62" s="788" t="s">
        <v>564</v>
      </c>
    </row>
    <row r="63" spans="1:6" x14ac:dyDescent="0.25">
      <c r="A63" s="1140" t="s">
        <v>356</v>
      </c>
      <c r="B63" s="1140"/>
      <c r="C63" s="756" t="s">
        <v>331</v>
      </c>
      <c r="D63" s="48">
        <v>1</v>
      </c>
      <c r="E63" s="756" t="s">
        <v>272</v>
      </c>
      <c r="F63" s="746" t="s">
        <v>357</v>
      </c>
    </row>
    <row r="64" spans="1:6" x14ac:dyDescent="0.25">
      <c r="A64" s="1140" t="s">
        <v>356</v>
      </c>
      <c r="B64" s="1140"/>
      <c r="C64" s="756" t="s">
        <v>269</v>
      </c>
      <c r="D64" s="48">
        <v>2</v>
      </c>
      <c r="E64" s="756" t="s">
        <v>272</v>
      </c>
      <c r="F64" s="788" t="s">
        <v>564</v>
      </c>
    </row>
    <row r="65" spans="1:7" x14ac:dyDescent="0.25">
      <c r="A65" s="1140" t="s">
        <v>358</v>
      </c>
      <c r="B65" s="1140"/>
      <c r="C65" s="756" t="s">
        <v>329</v>
      </c>
      <c r="D65" s="48">
        <v>4</v>
      </c>
      <c r="E65" s="756" t="s">
        <v>272</v>
      </c>
      <c r="F65" s="746" t="s">
        <v>359</v>
      </c>
    </row>
    <row r="66" spans="1:7" x14ac:dyDescent="0.25">
      <c r="A66" s="1140" t="s">
        <v>360</v>
      </c>
      <c r="B66" s="1140"/>
      <c r="C66" s="756" t="s">
        <v>276</v>
      </c>
      <c r="D66" s="48">
        <v>2</v>
      </c>
      <c r="E66" s="756" t="s">
        <v>268</v>
      </c>
      <c r="F66" s="788" t="s">
        <v>565</v>
      </c>
    </row>
    <row r="67" spans="1:7" x14ac:dyDescent="0.25">
      <c r="A67" s="1140" t="s">
        <v>360</v>
      </c>
      <c r="B67" s="1140"/>
      <c r="C67" s="756" t="s">
        <v>276</v>
      </c>
      <c r="D67" s="48">
        <v>1</v>
      </c>
      <c r="E67" s="756" t="s">
        <v>268</v>
      </c>
      <c r="F67" s="788" t="s">
        <v>566</v>
      </c>
    </row>
    <row r="68" spans="1:7" x14ac:dyDescent="0.25">
      <c r="A68" s="1140" t="s">
        <v>360</v>
      </c>
      <c r="B68" s="1140"/>
      <c r="C68" s="756" t="s">
        <v>269</v>
      </c>
      <c r="D68" s="48">
        <v>2</v>
      </c>
      <c r="E68" s="756" t="s">
        <v>268</v>
      </c>
      <c r="F68" s="788" t="s">
        <v>565</v>
      </c>
    </row>
    <row r="69" spans="1:7" x14ac:dyDescent="0.25">
      <c r="A69" s="1140" t="s">
        <v>360</v>
      </c>
      <c r="B69" s="1140"/>
      <c r="C69" s="756" t="s">
        <v>269</v>
      </c>
      <c r="D69" s="48">
        <v>2</v>
      </c>
      <c r="E69" s="756" t="s">
        <v>268</v>
      </c>
      <c r="F69" s="788" t="s">
        <v>567</v>
      </c>
    </row>
    <row r="70" spans="1:7" x14ac:dyDescent="0.25">
      <c r="A70" s="1140" t="s">
        <v>361</v>
      </c>
      <c r="B70" s="1140"/>
      <c r="C70" s="756" t="s">
        <v>331</v>
      </c>
      <c r="D70" s="48">
        <v>1</v>
      </c>
      <c r="E70" s="756" t="s">
        <v>268</v>
      </c>
      <c r="F70" s="788" t="s">
        <v>568</v>
      </c>
    </row>
    <row r="71" spans="1:7" x14ac:dyDescent="0.25">
      <c r="A71" s="1143" t="s">
        <v>334</v>
      </c>
      <c r="B71" s="1143"/>
      <c r="C71" s="755" t="s">
        <v>269</v>
      </c>
      <c r="D71" s="244">
        <v>1</v>
      </c>
      <c r="E71" s="755" t="s">
        <v>272</v>
      </c>
      <c r="F71" s="347" t="s">
        <v>2851</v>
      </c>
      <c r="G71" s="47"/>
    </row>
    <row r="72" spans="1:7" x14ac:dyDescent="0.25">
      <c r="A72" s="1143" t="s">
        <v>334</v>
      </c>
      <c r="B72" s="1143"/>
      <c r="C72" s="755" t="s">
        <v>269</v>
      </c>
      <c r="D72" s="244">
        <v>1</v>
      </c>
      <c r="E72" s="755" t="s">
        <v>272</v>
      </c>
      <c r="F72" s="347" t="s">
        <v>2852</v>
      </c>
      <c r="G72" s="47"/>
    </row>
    <row r="73" spans="1:7" x14ac:dyDescent="0.25">
      <c r="A73" s="1143" t="s">
        <v>334</v>
      </c>
      <c r="B73" s="1143"/>
      <c r="C73" s="755" t="s">
        <v>331</v>
      </c>
      <c r="D73" s="244">
        <v>1</v>
      </c>
      <c r="E73" s="755" t="s">
        <v>272</v>
      </c>
      <c r="F73" s="347" t="s">
        <v>354</v>
      </c>
      <c r="G73" s="47"/>
    </row>
    <row r="74" spans="1:7" x14ac:dyDescent="0.25">
      <c r="A74" s="1143" t="s">
        <v>334</v>
      </c>
      <c r="B74" s="1143"/>
      <c r="C74" s="755" t="s">
        <v>331</v>
      </c>
      <c r="D74" s="244">
        <v>1</v>
      </c>
      <c r="E74" s="755" t="s">
        <v>272</v>
      </c>
      <c r="F74" s="347" t="s">
        <v>2853</v>
      </c>
      <c r="G74" s="47"/>
    </row>
    <row r="75" spans="1:7" x14ac:dyDescent="0.25">
      <c r="A75" s="1143" t="s">
        <v>334</v>
      </c>
      <c r="B75" s="1143"/>
      <c r="C75" s="755" t="s">
        <v>276</v>
      </c>
      <c r="D75" s="244">
        <v>1</v>
      </c>
      <c r="E75" s="755" t="s">
        <v>272</v>
      </c>
      <c r="F75" s="347" t="s">
        <v>349</v>
      </c>
      <c r="G75" s="47"/>
    </row>
    <row r="76" spans="1:7" x14ac:dyDescent="0.25">
      <c r="A76" s="1143" t="s">
        <v>334</v>
      </c>
      <c r="B76" s="1143"/>
      <c r="C76" s="755" t="s">
        <v>276</v>
      </c>
      <c r="D76" s="244">
        <v>1</v>
      </c>
      <c r="E76" s="755" t="s">
        <v>272</v>
      </c>
      <c r="F76" s="797" t="s">
        <v>2854</v>
      </c>
      <c r="G76" s="47"/>
    </row>
    <row r="77" spans="1:7" x14ac:dyDescent="0.25">
      <c r="A77" s="1143" t="s">
        <v>334</v>
      </c>
      <c r="B77" s="1143"/>
      <c r="C77" s="755" t="s">
        <v>276</v>
      </c>
      <c r="D77" s="244">
        <v>1</v>
      </c>
      <c r="E77" s="755" t="s">
        <v>272</v>
      </c>
      <c r="F77" s="347" t="s">
        <v>2855</v>
      </c>
      <c r="G77" s="47"/>
    </row>
    <row r="78" spans="1:7" x14ac:dyDescent="0.25">
      <c r="A78" s="1143" t="s">
        <v>330</v>
      </c>
      <c r="B78" s="1143"/>
      <c r="C78" s="755" t="s">
        <v>276</v>
      </c>
      <c r="D78" s="244">
        <v>1</v>
      </c>
      <c r="E78" s="755" t="s">
        <v>272</v>
      </c>
      <c r="F78" s="798" t="s">
        <v>2856</v>
      </c>
      <c r="G78" s="47"/>
    </row>
    <row r="79" spans="1:7" x14ac:dyDescent="0.25">
      <c r="A79" s="1143" t="s">
        <v>330</v>
      </c>
      <c r="B79" s="1143"/>
      <c r="C79" s="755" t="s">
        <v>276</v>
      </c>
      <c r="D79" s="244">
        <v>1</v>
      </c>
      <c r="E79" s="755" t="s">
        <v>272</v>
      </c>
      <c r="F79" s="347" t="s">
        <v>2857</v>
      </c>
      <c r="G79" s="47"/>
    </row>
    <row r="80" spans="1:7" x14ac:dyDescent="0.25">
      <c r="A80" s="1140" t="s">
        <v>330</v>
      </c>
      <c r="B80" s="1140"/>
      <c r="C80" s="756" t="s">
        <v>331</v>
      </c>
      <c r="D80" s="48">
        <v>1</v>
      </c>
      <c r="E80" s="756" t="s">
        <v>272</v>
      </c>
      <c r="F80" s="788" t="s">
        <v>542</v>
      </c>
      <c r="G80" s="47"/>
    </row>
    <row r="81" spans="1:7" x14ac:dyDescent="0.25">
      <c r="A81" s="1143" t="s">
        <v>334</v>
      </c>
      <c r="B81" s="1143"/>
      <c r="C81" s="755" t="s">
        <v>276</v>
      </c>
      <c r="D81" s="48">
        <v>2</v>
      </c>
      <c r="E81" s="755" t="s">
        <v>272</v>
      </c>
      <c r="F81" s="788" t="s">
        <v>3231</v>
      </c>
      <c r="G81" s="47"/>
    </row>
    <row r="82" spans="1:7" x14ac:dyDescent="0.25">
      <c r="A82" s="1143" t="s">
        <v>334</v>
      </c>
      <c r="B82" s="1143"/>
      <c r="C82" s="755" t="s">
        <v>276</v>
      </c>
      <c r="D82" s="48">
        <v>2</v>
      </c>
      <c r="E82" s="755" t="s">
        <v>272</v>
      </c>
      <c r="F82" s="788" t="s">
        <v>3232</v>
      </c>
      <c r="G82" s="47"/>
    </row>
    <row r="83" spans="1:7" x14ac:dyDescent="0.25">
      <c r="A83" s="1143" t="s">
        <v>334</v>
      </c>
      <c r="B83" s="1143"/>
      <c r="C83" s="755" t="s">
        <v>269</v>
      </c>
      <c r="D83" s="244">
        <v>1</v>
      </c>
      <c r="E83" s="755" t="s">
        <v>272</v>
      </c>
      <c r="F83" s="347" t="s">
        <v>2852</v>
      </c>
      <c r="G83" s="47"/>
    </row>
    <row r="84" spans="1:7" x14ac:dyDescent="0.25">
      <c r="A84" s="1144"/>
      <c r="B84" s="1144"/>
      <c r="C84" s="754"/>
      <c r="D84" s="47"/>
      <c r="E84" s="754"/>
      <c r="F84" s="754"/>
      <c r="G84" s="47"/>
    </row>
    <row r="85" spans="1:7" x14ac:dyDescent="0.25">
      <c r="A85" s="1144"/>
      <c r="B85" s="1144"/>
      <c r="C85" s="754"/>
      <c r="D85" s="47"/>
      <c r="E85" s="754"/>
      <c r="F85" s="754"/>
      <c r="G85" s="47"/>
    </row>
    <row r="86" spans="1:7" x14ac:dyDescent="0.25">
      <c r="A86" s="1144"/>
      <c r="B86" s="1144"/>
      <c r="C86" s="754"/>
      <c r="D86" s="47"/>
      <c r="E86" s="754"/>
      <c r="F86" s="754"/>
      <c r="G86" s="47"/>
    </row>
    <row r="87" spans="1:7" x14ac:dyDescent="0.25">
      <c r="A87" s="1144"/>
      <c r="B87" s="1144"/>
      <c r="C87" s="754"/>
      <c r="D87" s="47"/>
      <c r="E87" s="754"/>
      <c r="F87" s="754"/>
      <c r="G87" s="47"/>
    </row>
    <row r="88" spans="1:7" x14ac:dyDescent="0.25">
      <c r="A88" s="1144"/>
      <c r="B88" s="1144"/>
      <c r="C88" s="754"/>
      <c r="D88" s="47"/>
      <c r="E88" s="754"/>
      <c r="F88" s="754"/>
      <c r="G88" s="47"/>
    </row>
    <row r="89" spans="1:7" x14ac:dyDescent="0.25">
      <c r="A89" s="1144"/>
      <c r="B89" s="1144"/>
      <c r="C89" s="754"/>
      <c r="D89" s="47"/>
      <c r="E89" s="754"/>
      <c r="F89" s="754"/>
      <c r="G89" s="47"/>
    </row>
    <row r="90" spans="1:7" x14ac:dyDescent="0.25">
      <c r="A90" s="1144"/>
      <c r="B90" s="1144"/>
      <c r="C90" s="754"/>
      <c r="D90" s="47"/>
      <c r="E90" s="754"/>
      <c r="F90" s="754"/>
      <c r="G90" s="47"/>
    </row>
    <row r="91" spans="1:7" x14ac:dyDescent="0.25">
      <c r="A91" s="1144"/>
      <c r="B91" s="1144"/>
      <c r="C91" s="754"/>
      <c r="D91" s="47"/>
      <c r="E91" s="754"/>
      <c r="F91" s="754"/>
      <c r="G91" s="47"/>
    </row>
    <row r="92" spans="1:7" x14ac:dyDescent="0.25">
      <c r="A92" s="1144"/>
      <c r="B92" s="1144"/>
      <c r="C92" s="754"/>
      <c r="D92" s="47"/>
      <c r="E92" s="754"/>
      <c r="F92" s="754"/>
      <c r="G92" s="47"/>
    </row>
    <row r="93" spans="1:7" x14ac:dyDescent="0.25">
      <c r="A93" s="1144"/>
      <c r="B93" s="1144"/>
      <c r="C93" s="754"/>
      <c r="D93" s="47"/>
      <c r="E93" s="754"/>
      <c r="F93" s="754"/>
      <c r="G93" s="47"/>
    </row>
    <row r="94" spans="1:7" x14ac:dyDescent="0.25">
      <c r="A94" s="1144"/>
      <c r="B94" s="1144"/>
      <c r="C94" s="754"/>
      <c r="D94" s="47"/>
      <c r="E94" s="754"/>
      <c r="F94" s="754"/>
      <c r="G94" s="47"/>
    </row>
    <row r="95" spans="1:7" x14ac:dyDescent="0.25">
      <c r="A95" s="1144"/>
      <c r="B95" s="1144"/>
      <c r="C95" s="754"/>
      <c r="D95" s="47"/>
      <c r="E95" s="754"/>
      <c r="F95" s="754"/>
      <c r="G95" s="47"/>
    </row>
    <row r="96" spans="1:7" x14ac:dyDescent="0.25">
      <c r="A96" s="1144"/>
      <c r="B96" s="1144"/>
      <c r="C96" s="754"/>
      <c r="D96" s="47"/>
      <c r="E96" s="754"/>
      <c r="F96" s="754"/>
      <c r="G96" s="47"/>
    </row>
    <row r="97" spans="1:7" x14ac:dyDescent="0.25">
      <c r="A97" s="1144"/>
      <c r="B97" s="1144"/>
      <c r="C97" s="754"/>
      <c r="D97" s="47"/>
      <c r="E97" s="754"/>
      <c r="F97" s="754"/>
      <c r="G97" s="47"/>
    </row>
    <row r="98" spans="1:7" x14ac:dyDescent="0.25">
      <c r="A98" s="1144"/>
      <c r="B98" s="1144"/>
      <c r="C98" s="754"/>
      <c r="D98" s="47"/>
      <c r="E98" s="754"/>
      <c r="F98" s="754"/>
      <c r="G98" s="47"/>
    </row>
    <row r="99" spans="1:7" x14ac:dyDescent="0.25">
      <c r="A99" s="1144"/>
      <c r="B99" s="1144"/>
      <c r="C99" s="754"/>
      <c r="D99" s="47"/>
      <c r="E99" s="754"/>
      <c r="F99" s="754"/>
      <c r="G99" s="47"/>
    </row>
    <row r="100" spans="1:7" x14ac:dyDescent="0.25">
      <c r="A100" s="1144"/>
      <c r="B100" s="1144"/>
      <c r="C100" s="754"/>
      <c r="D100" s="47"/>
      <c r="E100" s="754"/>
      <c r="F100" s="754"/>
      <c r="G100" s="47"/>
    </row>
    <row r="101" spans="1:7" x14ac:dyDescent="0.25">
      <c r="A101" s="1144"/>
      <c r="B101" s="1144"/>
      <c r="C101" s="754"/>
      <c r="D101" s="47"/>
      <c r="E101" s="754"/>
      <c r="F101" s="754"/>
      <c r="G101" s="47"/>
    </row>
    <row r="102" spans="1:7" x14ac:dyDescent="0.25">
      <c r="A102" s="1144"/>
      <c r="B102" s="1144"/>
      <c r="C102" s="754"/>
      <c r="D102" s="47"/>
      <c r="E102" s="754"/>
      <c r="F102" s="754"/>
      <c r="G102" s="47"/>
    </row>
    <row r="103" spans="1:7" x14ac:dyDescent="0.25">
      <c r="A103" s="1144"/>
      <c r="B103" s="1144"/>
      <c r="C103" s="754"/>
      <c r="D103" s="47"/>
      <c r="E103" s="754"/>
      <c r="F103" s="754"/>
      <c r="G103" s="47"/>
    </row>
    <row r="104" spans="1:7" x14ac:dyDescent="0.25">
      <c r="A104" s="1144"/>
      <c r="B104" s="1144"/>
      <c r="C104" s="754"/>
      <c r="D104" s="47"/>
      <c r="E104" s="754"/>
      <c r="F104" s="754"/>
      <c r="G104" s="47"/>
    </row>
    <row r="105" spans="1:7" x14ac:dyDescent="0.25">
      <c r="A105" s="1144"/>
      <c r="B105" s="1144"/>
      <c r="C105" s="754"/>
      <c r="D105" s="47"/>
      <c r="E105" s="754"/>
      <c r="F105" s="754"/>
      <c r="G105" s="47"/>
    </row>
    <row r="106" spans="1:7" x14ac:dyDescent="0.25">
      <c r="A106" s="1144"/>
      <c r="B106" s="1144"/>
      <c r="C106" s="754"/>
      <c r="D106" s="47"/>
      <c r="E106" s="754"/>
      <c r="F106" s="754"/>
      <c r="G106" s="47"/>
    </row>
    <row r="107" spans="1:7" x14ac:dyDescent="0.25">
      <c r="A107" s="1144"/>
      <c r="B107" s="1144"/>
      <c r="C107" s="754"/>
      <c r="D107" s="47"/>
      <c r="E107" s="754"/>
      <c r="F107" s="754"/>
      <c r="G107" s="47"/>
    </row>
    <row r="108" spans="1:7" x14ac:dyDescent="0.25">
      <c r="A108" s="1144"/>
      <c r="B108" s="1144"/>
      <c r="C108" s="754"/>
      <c r="D108" s="47"/>
      <c r="E108" s="754"/>
      <c r="F108" s="754"/>
      <c r="G108" s="47"/>
    </row>
    <row r="109" spans="1:7" x14ac:dyDescent="0.25">
      <c r="A109" s="1144"/>
      <c r="B109" s="1144"/>
      <c r="C109" s="754"/>
      <c r="D109" s="47"/>
      <c r="E109" s="754"/>
      <c r="F109" s="754"/>
      <c r="G109" s="47"/>
    </row>
    <row r="110" spans="1:7" x14ac:dyDescent="0.25">
      <c r="A110" s="1144"/>
      <c r="B110" s="1144"/>
      <c r="C110" s="754"/>
      <c r="D110" s="47"/>
      <c r="E110" s="754"/>
      <c r="F110" s="754"/>
      <c r="G110" s="47"/>
    </row>
    <row r="111" spans="1:7" x14ac:dyDescent="0.25">
      <c r="A111" s="1144"/>
      <c r="B111" s="1144"/>
      <c r="C111" s="754"/>
      <c r="D111" s="47"/>
      <c r="E111" s="754"/>
      <c r="F111" s="754"/>
      <c r="G111" s="47"/>
    </row>
    <row r="112" spans="1:7" x14ac:dyDescent="0.25">
      <c r="A112" s="1144"/>
      <c r="B112" s="1144"/>
      <c r="C112" s="754"/>
      <c r="D112" s="47"/>
      <c r="E112" s="754"/>
      <c r="F112" s="754"/>
      <c r="G112" s="47"/>
    </row>
    <row r="113" spans="1:7" x14ac:dyDescent="0.25">
      <c r="A113" s="1144"/>
      <c r="B113" s="1144"/>
      <c r="C113" s="754"/>
      <c r="D113" s="47"/>
      <c r="E113" s="754"/>
      <c r="F113" s="754"/>
      <c r="G113" s="47"/>
    </row>
    <row r="114" spans="1:7" x14ac:dyDescent="0.25">
      <c r="A114" s="1144"/>
      <c r="B114" s="1144"/>
      <c r="C114" s="754"/>
      <c r="D114" s="47"/>
      <c r="E114" s="754"/>
      <c r="F114" s="754"/>
      <c r="G114" s="47"/>
    </row>
    <row r="115" spans="1:7" x14ac:dyDescent="0.25">
      <c r="A115" s="1144"/>
      <c r="B115" s="1144"/>
      <c r="C115" s="754"/>
      <c r="D115" s="47"/>
      <c r="E115" s="754"/>
      <c r="F115" s="754"/>
      <c r="G115" s="47"/>
    </row>
    <row r="116" spans="1:7" x14ac:dyDescent="0.25">
      <c r="A116" s="1144"/>
      <c r="B116" s="1144"/>
      <c r="C116" s="754"/>
      <c r="D116" s="47"/>
      <c r="E116" s="754"/>
      <c r="F116" s="754"/>
      <c r="G116" s="47"/>
    </row>
    <row r="117" spans="1:7" x14ac:dyDescent="0.25">
      <c r="A117" s="1144"/>
      <c r="B117" s="1144"/>
      <c r="C117" s="754"/>
      <c r="D117" s="47"/>
      <c r="E117" s="754"/>
      <c r="F117" s="754"/>
      <c r="G117" s="47"/>
    </row>
    <row r="118" spans="1:7" x14ac:dyDescent="0.25">
      <c r="A118" s="1144"/>
      <c r="B118" s="1144"/>
      <c r="C118" s="754"/>
      <c r="D118" s="47"/>
      <c r="E118" s="754"/>
      <c r="F118" s="754"/>
      <c r="G118" s="47"/>
    </row>
    <row r="119" spans="1:7" x14ac:dyDescent="0.25">
      <c r="A119" s="1144"/>
      <c r="B119" s="1144"/>
      <c r="C119" s="754"/>
      <c r="D119" s="47"/>
      <c r="E119" s="754"/>
      <c r="F119" s="754"/>
      <c r="G119" s="47"/>
    </row>
    <row r="120" spans="1:7" x14ac:dyDescent="0.25">
      <c r="A120" s="1144"/>
      <c r="B120" s="1144"/>
      <c r="C120" s="754"/>
      <c r="D120" s="47"/>
      <c r="E120" s="754"/>
      <c r="F120" s="754"/>
      <c r="G120" s="47"/>
    </row>
    <row r="121" spans="1:7" x14ac:dyDescent="0.25">
      <c r="A121" s="1144"/>
      <c r="B121" s="1144"/>
      <c r="C121" s="754"/>
      <c r="D121" s="47"/>
      <c r="E121" s="754"/>
      <c r="F121" s="754"/>
      <c r="G121" s="47"/>
    </row>
    <row r="122" spans="1:7" x14ac:dyDescent="0.25">
      <c r="A122" s="1144"/>
      <c r="B122" s="1144"/>
      <c r="C122" s="754"/>
      <c r="D122" s="47"/>
      <c r="E122" s="754"/>
      <c r="F122" s="754"/>
      <c r="G122" s="47"/>
    </row>
    <row r="123" spans="1:7" x14ac:dyDescent="0.25">
      <c r="A123" s="1144"/>
      <c r="B123" s="1144"/>
      <c r="C123" s="754"/>
      <c r="D123" s="47"/>
      <c r="E123" s="754"/>
      <c r="F123" s="754"/>
      <c r="G123" s="47"/>
    </row>
    <row r="124" spans="1:7" x14ac:dyDescent="0.25">
      <c r="A124" s="1144"/>
      <c r="B124" s="1144"/>
      <c r="C124" s="754"/>
      <c r="D124" s="47"/>
      <c r="E124" s="754"/>
      <c r="F124" s="754"/>
      <c r="G124" s="47"/>
    </row>
    <row r="125" spans="1:7" x14ac:dyDescent="0.25">
      <c r="A125" s="1144"/>
      <c r="B125" s="1144"/>
      <c r="C125" s="754"/>
      <c r="D125" s="47"/>
      <c r="E125" s="754"/>
      <c r="F125" s="754"/>
      <c r="G125" s="47"/>
    </row>
    <row r="126" spans="1:7" x14ac:dyDescent="0.25">
      <c r="A126" s="1144"/>
      <c r="B126" s="1144"/>
      <c r="C126" s="754"/>
      <c r="D126" s="47"/>
      <c r="E126" s="754"/>
      <c r="F126" s="754"/>
      <c r="G126" s="47"/>
    </row>
    <row r="127" spans="1:7" x14ac:dyDescent="0.25">
      <c r="A127" s="1144"/>
      <c r="B127" s="1144"/>
      <c r="C127" s="754"/>
      <c r="D127" s="47"/>
      <c r="E127" s="754"/>
      <c r="F127" s="754"/>
      <c r="G127" s="47"/>
    </row>
    <row r="128" spans="1:7" x14ac:dyDescent="0.25">
      <c r="A128" s="1144"/>
      <c r="B128" s="1144"/>
      <c r="C128" s="754"/>
      <c r="D128" s="47"/>
      <c r="E128" s="754"/>
      <c r="F128" s="754"/>
      <c r="G128" s="47"/>
    </row>
    <row r="129" spans="1:7" x14ac:dyDescent="0.25">
      <c r="A129" s="1144"/>
      <c r="B129" s="1144"/>
      <c r="C129" s="754"/>
      <c r="D129" s="47"/>
      <c r="E129" s="754"/>
      <c r="F129" s="754"/>
      <c r="G129" s="47"/>
    </row>
    <row r="130" spans="1:7" x14ac:dyDescent="0.25">
      <c r="A130" s="1144"/>
      <c r="B130" s="1144"/>
      <c r="C130" s="754"/>
      <c r="D130" s="47"/>
      <c r="E130" s="754"/>
      <c r="F130" s="754"/>
      <c r="G130" s="47"/>
    </row>
    <row r="131" spans="1:7" x14ac:dyDescent="0.25">
      <c r="A131" s="1144"/>
      <c r="B131" s="1144"/>
      <c r="C131" s="754"/>
      <c r="D131" s="47"/>
      <c r="E131" s="754"/>
      <c r="F131" s="754"/>
      <c r="G131" s="47"/>
    </row>
    <row r="132" spans="1:7" x14ac:dyDescent="0.25">
      <c r="A132" s="1144"/>
      <c r="B132" s="1144"/>
      <c r="C132" s="754"/>
      <c r="D132" s="47"/>
      <c r="E132" s="754"/>
      <c r="F132" s="754"/>
      <c r="G132" s="47"/>
    </row>
    <row r="133" spans="1:7" x14ac:dyDescent="0.25">
      <c r="A133" s="1144"/>
      <c r="B133" s="1144"/>
      <c r="C133" s="754"/>
      <c r="D133" s="47"/>
      <c r="E133" s="754"/>
      <c r="F133" s="754"/>
      <c r="G133" s="47"/>
    </row>
    <row r="134" spans="1:7" x14ac:dyDescent="0.25">
      <c r="A134" s="1144"/>
      <c r="B134" s="1144"/>
      <c r="C134" s="754"/>
      <c r="D134" s="47"/>
      <c r="E134" s="754"/>
      <c r="F134" s="754"/>
      <c r="G134" s="47"/>
    </row>
    <row r="135" spans="1:7" x14ac:dyDescent="0.25">
      <c r="A135" s="1144"/>
      <c r="B135" s="1144"/>
      <c r="C135" s="754"/>
      <c r="D135" s="47"/>
      <c r="E135" s="754"/>
      <c r="F135" s="754"/>
      <c r="G135" s="47"/>
    </row>
    <row r="136" spans="1:7" x14ac:dyDescent="0.25">
      <c r="A136" s="1144"/>
      <c r="B136" s="1144"/>
      <c r="C136" s="754"/>
      <c r="D136" s="47"/>
      <c r="E136" s="754"/>
      <c r="F136" s="754"/>
      <c r="G136" s="47"/>
    </row>
    <row r="137" spans="1:7" x14ac:dyDescent="0.25">
      <c r="A137" s="1144"/>
      <c r="B137" s="1144"/>
      <c r="C137" s="754"/>
      <c r="D137" s="47"/>
      <c r="E137" s="754"/>
      <c r="F137" s="754"/>
      <c r="G137" s="47"/>
    </row>
    <row r="138" spans="1:7" x14ac:dyDescent="0.25">
      <c r="A138" s="1144"/>
      <c r="B138" s="1144"/>
      <c r="C138" s="754"/>
      <c r="D138" s="47"/>
      <c r="E138" s="754"/>
      <c r="F138" s="754"/>
      <c r="G138" s="47"/>
    </row>
    <row r="139" spans="1:7" x14ac:dyDescent="0.25">
      <c r="A139" s="1144"/>
      <c r="B139" s="1144"/>
      <c r="C139" s="754"/>
      <c r="D139" s="47"/>
      <c r="E139" s="754"/>
      <c r="F139" s="754"/>
      <c r="G139" s="47"/>
    </row>
    <row r="140" spans="1:7" x14ac:dyDescent="0.25">
      <c r="A140" s="1144"/>
      <c r="B140" s="1144"/>
      <c r="C140" s="754"/>
      <c r="D140" s="47"/>
      <c r="E140" s="754"/>
      <c r="F140" s="754"/>
      <c r="G140" s="47"/>
    </row>
    <row r="141" spans="1:7" x14ac:dyDescent="0.25">
      <c r="A141" s="1144"/>
      <c r="B141" s="1144"/>
      <c r="C141" s="754"/>
      <c r="D141" s="47"/>
      <c r="E141" s="754"/>
      <c r="F141" s="754"/>
      <c r="G141" s="47"/>
    </row>
    <row r="142" spans="1:7" x14ac:dyDescent="0.25">
      <c r="A142" s="1144"/>
      <c r="B142" s="1144"/>
      <c r="C142" s="754"/>
      <c r="D142" s="47"/>
      <c r="E142" s="754"/>
      <c r="F142" s="754"/>
      <c r="G142" s="47"/>
    </row>
    <row r="143" spans="1:7" x14ac:dyDescent="0.25">
      <c r="A143" s="1144"/>
      <c r="B143" s="1144"/>
      <c r="C143" s="754"/>
      <c r="D143" s="47"/>
      <c r="E143" s="754"/>
      <c r="F143" s="754"/>
      <c r="G143" s="47"/>
    </row>
    <row r="144" spans="1:7" x14ac:dyDescent="0.25">
      <c r="A144" s="1144"/>
      <c r="B144" s="1144"/>
      <c r="C144" s="754"/>
      <c r="D144" s="47"/>
      <c r="E144" s="754"/>
      <c r="F144" s="754"/>
      <c r="G144" s="47"/>
    </row>
    <row r="145" spans="1:7" x14ac:dyDescent="0.25">
      <c r="A145" s="1144"/>
      <c r="B145" s="1144"/>
      <c r="C145" s="754"/>
      <c r="D145" s="47"/>
      <c r="E145" s="754"/>
      <c r="F145" s="754"/>
      <c r="G145" s="47"/>
    </row>
    <row r="146" spans="1:7" x14ac:dyDescent="0.25">
      <c r="A146" s="1144"/>
      <c r="B146" s="1144"/>
      <c r="C146" s="754"/>
      <c r="D146" s="47"/>
      <c r="E146" s="754"/>
      <c r="F146" s="754"/>
      <c r="G146" s="47"/>
    </row>
    <row r="147" spans="1:7" x14ac:dyDescent="0.25">
      <c r="A147" s="1144"/>
      <c r="B147" s="1144"/>
      <c r="C147" s="754"/>
      <c r="D147" s="47"/>
      <c r="E147" s="754"/>
      <c r="F147" s="754"/>
      <c r="G147" s="47"/>
    </row>
    <row r="148" spans="1:7" x14ac:dyDescent="0.25">
      <c r="A148" s="1144"/>
      <c r="B148" s="1144"/>
      <c r="C148" s="754"/>
      <c r="D148" s="47"/>
      <c r="E148" s="754"/>
      <c r="F148" s="754"/>
      <c r="G148" s="47"/>
    </row>
    <row r="149" spans="1:7" x14ac:dyDescent="0.25">
      <c r="A149" s="1144"/>
      <c r="B149" s="1144"/>
      <c r="C149" s="754"/>
      <c r="D149" s="47"/>
      <c r="E149" s="754"/>
      <c r="F149" s="754"/>
      <c r="G149" s="47"/>
    </row>
    <row r="150" spans="1:7" x14ac:dyDescent="0.25">
      <c r="A150" s="1144"/>
      <c r="B150" s="1144"/>
      <c r="C150" s="754"/>
      <c r="D150" s="47"/>
      <c r="E150" s="754"/>
      <c r="F150" s="754"/>
      <c r="G150" s="47"/>
    </row>
    <row r="151" spans="1:7" x14ac:dyDescent="0.25">
      <c r="A151" s="1144"/>
      <c r="B151" s="1144"/>
      <c r="C151" s="754"/>
      <c r="D151" s="47"/>
      <c r="E151" s="754"/>
      <c r="F151" s="754"/>
      <c r="G151" s="47"/>
    </row>
    <row r="152" spans="1:7" x14ac:dyDescent="0.25">
      <c r="A152" s="1144"/>
      <c r="B152" s="1144"/>
      <c r="C152" s="754"/>
      <c r="D152" s="47"/>
      <c r="E152" s="754"/>
      <c r="F152" s="754"/>
      <c r="G152" s="47"/>
    </row>
    <row r="153" spans="1:7" x14ac:dyDescent="0.25">
      <c r="A153" s="1144"/>
      <c r="B153" s="1144"/>
      <c r="C153" s="754"/>
      <c r="D153" s="47"/>
      <c r="E153" s="754"/>
      <c r="F153" s="754"/>
      <c r="G153" s="47"/>
    </row>
    <row r="154" spans="1:7" x14ac:dyDescent="0.25">
      <c r="A154" s="1144"/>
      <c r="B154" s="1144"/>
      <c r="C154" s="754"/>
      <c r="D154" s="47"/>
      <c r="E154" s="754"/>
      <c r="F154" s="754"/>
      <c r="G154" s="47"/>
    </row>
    <row r="155" spans="1:7" x14ac:dyDescent="0.25">
      <c r="A155" s="1144"/>
      <c r="B155" s="1144"/>
      <c r="C155" s="754"/>
      <c r="D155" s="47"/>
      <c r="E155" s="754"/>
      <c r="F155" s="754"/>
      <c r="G155" s="47"/>
    </row>
    <row r="156" spans="1:7" x14ac:dyDescent="0.25">
      <c r="A156" s="1144"/>
      <c r="B156" s="1144"/>
      <c r="C156" s="754"/>
      <c r="D156" s="47"/>
      <c r="E156" s="754"/>
      <c r="F156" s="754"/>
      <c r="G156" s="47"/>
    </row>
    <row r="157" spans="1:7" x14ac:dyDescent="0.25">
      <c r="A157" s="1144"/>
      <c r="B157" s="1144"/>
      <c r="C157" s="754"/>
      <c r="D157" s="47"/>
      <c r="E157" s="754"/>
      <c r="F157" s="754"/>
      <c r="G157" s="47"/>
    </row>
    <row r="158" spans="1:7" x14ac:dyDescent="0.25">
      <c r="A158" s="1144"/>
      <c r="B158" s="1144"/>
      <c r="C158" s="754"/>
      <c r="D158" s="47"/>
      <c r="E158" s="754"/>
      <c r="F158" s="754"/>
      <c r="G158" s="47"/>
    </row>
    <row r="159" spans="1:7" x14ac:dyDescent="0.25">
      <c r="A159" s="1144"/>
      <c r="B159" s="1144"/>
      <c r="C159" s="754"/>
      <c r="D159" s="47"/>
      <c r="E159" s="754"/>
      <c r="F159" s="754"/>
      <c r="G159" s="47"/>
    </row>
    <row r="160" spans="1:7" x14ac:dyDescent="0.25">
      <c r="A160" s="1144"/>
      <c r="B160" s="1144"/>
      <c r="C160" s="754"/>
      <c r="D160" s="47"/>
      <c r="E160" s="754"/>
      <c r="F160" s="754"/>
      <c r="G160" s="47"/>
    </row>
    <row r="161" spans="1:7" x14ac:dyDescent="0.25">
      <c r="A161" s="1144"/>
      <c r="B161" s="1144"/>
      <c r="C161" s="754"/>
      <c r="D161" s="47"/>
      <c r="E161" s="754"/>
      <c r="F161" s="754"/>
      <c r="G161" s="47"/>
    </row>
    <row r="162" spans="1:7" x14ac:dyDescent="0.25">
      <c r="A162" s="1144"/>
      <c r="B162" s="1144"/>
      <c r="C162" s="754"/>
      <c r="D162" s="47"/>
      <c r="E162" s="754"/>
      <c r="F162" s="754"/>
      <c r="G162" s="47"/>
    </row>
    <row r="163" spans="1:7" x14ac:dyDescent="0.25">
      <c r="A163" s="1144"/>
      <c r="B163" s="1144"/>
      <c r="C163" s="754"/>
      <c r="D163" s="47"/>
      <c r="E163" s="754"/>
      <c r="F163" s="754"/>
      <c r="G163" s="47"/>
    </row>
    <row r="164" spans="1:7" x14ac:dyDescent="0.25">
      <c r="A164" s="1144"/>
      <c r="B164" s="1144"/>
      <c r="C164" s="754"/>
      <c r="D164" s="47"/>
      <c r="E164" s="754"/>
      <c r="F164" s="754"/>
      <c r="G164" s="47"/>
    </row>
    <row r="165" spans="1:7" x14ac:dyDescent="0.25">
      <c r="A165" s="1144"/>
      <c r="B165" s="1144"/>
      <c r="C165" s="754"/>
      <c r="D165" s="47"/>
      <c r="E165" s="754"/>
      <c r="F165" s="754"/>
      <c r="G165" s="47"/>
    </row>
    <row r="166" spans="1:7" x14ac:dyDescent="0.25">
      <c r="A166" s="1144"/>
      <c r="B166" s="1144"/>
      <c r="C166" s="754"/>
      <c r="D166" s="47"/>
      <c r="E166" s="754"/>
      <c r="F166" s="754"/>
      <c r="G166" s="47"/>
    </row>
    <row r="167" spans="1:7" x14ac:dyDescent="0.25">
      <c r="A167" s="1144"/>
      <c r="B167" s="1144"/>
      <c r="C167" s="754"/>
      <c r="D167" s="47"/>
      <c r="E167" s="754"/>
      <c r="F167" s="754"/>
      <c r="G167" s="47"/>
    </row>
    <row r="168" spans="1:7" x14ac:dyDescent="0.25">
      <c r="A168" s="1144"/>
      <c r="B168" s="1144"/>
      <c r="C168" s="754"/>
      <c r="D168" s="47"/>
      <c r="E168" s="754"/>
      <c r="F168" s="754"/>
      <c r="G168" s="47"/>
    </row>
    <row r="169" spans="1:7" x14ac:dyDescent="0.25">
      <c r="A169" s="1144"/>
      <c r="B169" s="1144"/>
      <c r="C169" s="754"/>
      <c r="D169" s="47"/>
      <c r="E169" s="754"/>
      <c r="F169" s="754"/>
      <c r="G169" s="47"/>
    </row>
    <row r="170" spans="1:7" x14ac:dyDescent="0.25">
      <c r="A170" s="1144"/>
      <c r="B170" s="1144"/>
      <c r="C170" s="754"/>
      <c r="D170" s="47"/>
      <c r="E170" s="754"/>
      <c r="F170" s="754"/>
      <c r="G170" s="47"/>
    </row>
    <row r="171" spans="1:7" x14ac:dyDescent="0.25">
      <c r="A171" s="1144"/>
      <c r="B171" s="1144"/>
      <c r="C171" s="754"/>
      <c r="D171" s="47"/>
      <c r="E171" s="754"/>
      <c r="F171" s="754"/>
      <c r="G171" s="47"/>
    </row>
    <row r="172" spans="1:7" x14ac:dyDescent="0.25">
      <c r="A172" s="1144"/>
      <c r="B172" s="1144"/>
      <c r="C172" s="754"/>
      <c r="D172" s="47"/>
      <c r="E172" s="754"/>
      <c r="F172" s="754"/>
      <c r="G172" s="47"/>
    </row>
    <row r="173" spans="1:7" x14ac:dyDescent="0.25">
      <c r="A173" s="1144"/>
      <c r="B173" s="1144"/>
      <c r="C173" s="754"/>
      <c r="D173" s="47"/>
      <c r="E173" s="754"/>
      <c r="F173" s="754"/>
      <c r="G173" s="47"/>
    </row>
    <row r="174" spans="1:7" x14ac:dyDescent="0.25">
      <c r="A174" s="1144"/>
      <c r="B174" s="1144"/>
      <c r="C174" s="754"/>
      <c r="D174" s="47"/>
      <c r="E174" s="754"/>
      <c r="F174" s="754"/>
      <c r="G174" s="47"/>
    </row>
    <row r="175" spans="1:7" x14ac:dyDescent="0.25">
      <c r="A175" s="1144"/>
      <c r="B175" s="1144"/>
      <c r="C175" s="754"/>
      <c r="D175" s="47"/>
      <c r="E175" s="754"/>
      <c r="F175" s="754"/>
      <c r="G175" s="47"/>
    </row>
    <row r="176" spans="1:7" x14ac:dyDescent="0.25">
      <c r="A176" s="1144"/>
      <c r="B176" s="1144"/>
      <c r="C176" s="754"/>
      <c r="D176" s="47"/>
      <c r="E176" s="754"/>
      <c r="F176" s="754"/>
      <c r="G176" s="47"/>
    </row>
    <row r="177" spans="1:7" x14ac:dyDescent="0.25">
      <c r="A177" s="1144"/>
      <c r="B177" s="1144"/>
      <c r="C177" s="754"/>
      <c r="D177" s="47"/>
      <c r="E177" s="754"/>
      <c r="F177" s="754"/>
      <c r="G177" s="47"/>
    </row>
    <row r="178" spans="1:7" x14ac:dyDescent="0.25">
      <c r="A178" s="1144"/>
      <c r="B178" s="1144"/>
      <c r="C178" s="754"/>
      <c r="D178" s="47"/>
      <c r="E178" s="754"/>
      <c r="F178" s="754"/>
      <c r="G178" s="47"/>
    </row>
    <row r="179" spans="1:7" x14ac:dyDescent="0.25">
      <c r="A179" s="1144"/>
      <c r="B179" s="1144"/>
      <c r="C179" s="754"/>
      <c r="D179" s="47"/>
      <c r="E179" s="754"/>
      <c r="F179" s="754"/>
      <c r="G179" s="47"/>
    </row>
    <row r="180" spans="1:7" x14ac:dyDescent="0.25">
      <c r="A180" s="1144"/>
      <c r="B180" s="1144"/>
      <c r="C180" s="754"/>
      <c r="D180" s="47"/>
      <c r="E180" s="754"/>
      <c r="F180" s="754"/>
      <c r="G180" s="47"/>
    </row>
    <row r="181" spans="1:7" x14ac:dyDescent="0.25">
      <c r="A181" s="1144"/>
      <c r="B181" s="1144"/>
      <c r="C181" s="754"/>
      <c r="D181" s="47"/>
      <c r="E181" s="754"/>
      <c r="F181" s="754"/>
      <c r="G181" s="47"/>
    </row>
    <row r="182" spans="1:7" x14ac:dyDescent="0.25">
      <c r="A182" s="1144"/>
      <c r="B182" s="1144"/>
      <c r="C182" s="754"/>
      <c r="D182" s="47"/>
      <c r="E182" s="754"/>
      <c r="F182" s="754"/>
      <c r="G182" s="47"/>
    </row>
    <row r="183" spans="1:7" x14ac:dyDescent="0.25">
      <c r="A183" s="1144"/>
      <c r="B183" s="1144"/>
      <c r="C183" s="754"/>
      <c r="D183" s="47"/>
      <c r="E183" s="754"/>
      <c r="F183" s="754"/>
      <c r="G183" s="47"/>
    </row>
    <row r="184" spans="1:7" x14ac:dyDescent="0.25">
      <c r="A184" s="1144"/>
      <c r="B184" s="1144"/>
      <c r="C184" s="754"/>
      <c r="D184" s="47"/>
      <c r="E184" s="754"/>
      <c r="F184" s="754"/>
      <c r="G184" s="47"/>
    </row>
    <row r="185" spans="1:7" x14ac:dyDescent="0.25">
      <c r="A185" s="1144"/>
      <c r="B185" s="1144"/>
      <c r="C185" s="754"/>
      <c r="D185" s="47"/>
      <c r="E185" s="754"/>
      <c r="F185" s="754"/>
      <c r="G185" s="47"/>
    </row>
    <row r="186" spans="1:7" x14ac:dyDescent="0.25">
      <c r="A186" s="1144"/>
      <c r="B186" s="1144"/>
      <c r="C186" s="754"/>
      <c r="D186" s="47"/>
      <c r="E186" s="754"/>
      <c r="F186" s="754"/>
      <c r="G186" s="47"/>
    </row>
    <row r="187" spans="1:7" x14ac:dyDescent="0.25">
      <c r="A187" s="1144"/>
      <c r="B187" s="1144"/>
      <c r="C187" s="754"/>
      <c r="D187" s="47"/>
      <c r="E187" s="754"/>
      <c r="F187" s="754"/>
      <c r="G187" s="47"/>
    </row>
    <row r="188" spans="1:7" x14ac:dyDescent="0.25">
      <c r="A188" s="1144"/>
      <c r="B188" s="1144"/>
      <c r="C188" s="754"/>
      <c r="D188" s="47"/>
      <c r="E188" s="754"/>
      <c r="F188" s="754"/>
      <c r="G188" s="47"/>
    </row>
    <row r="189" spans="1:7" x14ac:dyDescent="0.25">
      <c r="A189" s="1144"/>
      <c r="B189" s="1144"/>
      <c r="C189" s="754"/>
      <c r="D189" s="47"/>
      <c r="E189" s="754"/>
      <c r="F189" s="754"/>
      <c r="G189" s="47"/>
    </row>
    <row r="190" spans="1:7" x14ac:dyDescent="0.25">
      <c r="A190" s="1144"/>
      <c r="B190" s="1144"/>
      <c r="C190" s="754"/>
      <c r="D190" s="47"/>
      <c r="E190" s="754"/>
      <c r="F190" s="754"/>
      <c r="G190" s="47"/>
    </row>
    <row r="191" spans="1:7" x14ac:dyDescent="0.25">
      <c r="A191" s="1144"/>
      <c r="B191" s="1144"/>
      <c r="C191" s="754"/>
      <c r="D191" s="47"/>
      <c r="E191" s="754"/>
      <c r="F191" s="754"/>
      <c r="G191" s="47"/>
    </row>
    <row r="192" spans="1:7" x14ac:dyDescent="0.25">
      <c r="A192" s="1144"/>
      <c r="B192" s="1144"/>
      <c r="C192" s="754"/>
      <c r="D192" s="47"/>
      <c r="E192" s="754"/>
      <c r="F192" s="754"/>
      <c r="G192" s="47"/>
    </row>
    <row r="193" spans="1:7" x14ac:dyDescent="0.25">
      <c r="A193" s="1144"/>
      <c r="B193" s="1144"/>
      <c r="C193" s="754"/>
      <c r="D193" s="47"/>
      <c r="E193" s="754"/>
      <c r="F193" s="754"/>
      <c r="G193" s="47"/>
    </row>
    <row r="194" spans="1:7" x14ac:dyDescent="0.25">
      <c r="A194" s="1144"/>
      <c r="B194" s="1144"/>
      <c r="C194" s="754"/>
      <c r="D194" s="47"/>
      <c r="E194" s="754"/>
      <c r="F194" s="754"/>
      <c r="G194" s="47"/>
    </row>
    <row r="195" spans="1:7" x14ac:dyDescent="0.25">
      <c r="A195" s="1144"/>
      <c r="B195" s="1144"/>
      <c r="C195" s="754"/>
      <c r="D195" s="47"/>
      <c r="E195" s="754"/>
      <c r="F195" s="754"/>
      <c r="G195" s="47"/>
    </row>
    <row r="196" spans="1:7" x14ac:dyDescent="0.25">
      <c r="A196" s="1144"/>
      <c r="B196" s="1144"/>
      <c r="C196" s="754"/>
      <c r="D196" s="47"/>
      <c r="E196" s="754"/>
      <c r="F196" s="754"/>
      <c r="G196" s="47"/>
    </row>
    <row r="197" spans="1:7" x14ac:dyDescent="0.25">
      <c r="A197" s="1144"/>
      <c r="B197" s="1144"/>
      <c r="C197" s="754"/>
      <c r="D197" s="47"/>
      <c r="E197" s="754"/>
      <c r="F197" s="754"/>
      <c r="G197" s="47"/>
    </row>
    <row r="198" spans="1:7" x14ac:dyDescent="0.25">
      <c r="A198" s="1144"/>
      <c r="B198" s="1144"/>
      <c r="C198" s="754"/>
      <c r="D198" s="47"/>
      <c r="E198" s="754"/>
      <c r="F198" s="754"/>
      <c r="G198" s="47"/>
    </row>
    <row r="199" spans="1:7" x14ac:dyDescent="0.25">
      <c r="A199" s="1144"/>
      <c r="B199" s="1144"/>
      <c r="C199" s="754"/>
      <c r="D199" s="47"/>
      <c r="E199" s="754"/>
      <c r="F199" s="754"/>
      <c r="G199" s="47"/>
    </row>
    <row r="200" spans="1:7" x14ac:dyDescent="0.25">
      <c r="A200" s="1144"/>
      <c r="B200" s="1144"/>
      <c r="C200" s="754"/>
      <c r="D200" s="47"/>
      <c r="E200" s="754"/>
      <c r="F200" s="754"/>
      <c r="G200" s="47"/>
    </row>
    <row r="201" spans="1:7" x14ac:dyDescent="0.25">
      <c r="A201" s="1144"/>
      <c r="B201" s="1144"/>
      <c r="C201" s="754"/>
      <c r="D201" s="47"/>
      <c r="E201" s="754"/>
      <c r="F201" s="754"/>
      <c r="G201" s="47"/>
    </row>
    <row r="202" spans="1:7" x14ac:dyDescent="0.25">
      <c r="A202" s="1144"/>
      <c r="B202" s="1144"/>
      <c r="C202" s="754"/>
      <c r="D202" s="47"/>
      <c r="E202" s="754"/>
      <c r="F202" s="754"/>
      <c r="G202" s="47"/>
    </row>
    <row r="203" spans="1:7" x14ac:dyDescent="0.25">
      <c r="A203" s="1144"/>
      <c r="B203" s="1144"/>
      <c r="C203" s="754"/>
      <c r="D203" s="47"/>
      <c r="E203" s="754"/>
      <c r="F203" s="754"/>
      <c r="G203" s="47"/>
    </row>
    <row r="204" spans="1:7" x14ac:dyDescent="0.25">
      <c r="A204" s="1144"/>
      <c r="B204" s="1144"/>
      <c r="C204" s="754"/>
      <c r="D204" s="47"/>
      <c r="E204" s="754"/>
      <c r="F204" s="754"/>
      <c r="G204" s="47"/>
    </row>
    <row r="205" spans="1:7" x14ac:dyDescent="0.25">
      <c r="A205" s="1144"/>
      <c r="B205" s="1144"/>
      <c r="C205" s="754"/>
      <c r="D205" s="47"/>
      <c r="E205" s="754"/>
      <c r="F205" s="754"/>
      <c r="G205" s="47"/>
    </row>
    <row r="206" spans="1:7" x14ac:dyDescent="0.25">
      <c r="A206" s="1144"/>
      <c r="B206" s="1144"/>
      <c r="C206" s="754"/>
      <c r="D206" s="47"/>
      <c r="E206" s="754"/>
      <c r="F206" s="754"/>
      <c r="G206" s="47"/>
    </row>
    <row r="207" spans="1:7" x14ac:dyDescent="0.25">
      <c r="A207" s="1144"/>
      <c r="B207" s="1144"/>
      <c r="C207" s="754"/>
      <c r="D207" s="47"/>
      <c r="E207" s="754"/>
      <c r="F207" s="754"/>
      <c r="G207" s="47"/>
    </row>
    <row r="208" spans="1:7" x14ac:dyDescent="0.25">
      <c r="A208" s="1144"/>
      <c r="B208" s="1144"/>
      <c r="C208" s="754"/>
      <c r="D208" s="47"/>
      <c r="E208" s="754"/>
      <c r="F208" s="754"/>
      <c r="G208" s="47"/>
    </row>
    <row r="209" spans="1:7" x14ac:dyDescent="0.25">
      <c r="A209" s="1144"/>
      <c r="B209" s="1144"/>
      <c r="C209" s="754"/>
      <c r="D209" s="47"/>
      <c r="E209" s="754"/>
      <c r="F209" s="754"/>
      <c r="G209" s="47"/>
    </row>
    <row r="210" spans="1:7" x14ac:dyDescent="0.25">
      <c r="A210" s="1144"/>
      <c r="B210" s="1144"/>
      <c r="C210" s="754"/>
      <c r="D210" s="47"/>
      <c r="E210" s="754"/>
      <c r="F210" s="754"/>
      <c r="G210" s="47"/>
    </row>
    <row r="211" spans="1:7" x14ac:dyDescent="0.25">
      <c r="A211" s="1144"/>
      <c r="B211" s="1144"/>
      <c r="C211" s="754"/>
      <c r="D211" s="47"/>
      <c r="E211" s="754"/>
      <c r="F211" s="754"/>
      <c r="G211" s="47"/>
    </row>
    <row r="212" spans="1:7" x14ac:dyDescent="0.25">
      <c r="A212" s="1144"/>
      <c r="B212" s="1144"/>
      <c r="C212" s="754"/>
      <c r="D212" s="47"/>
      <c r="E212" s="754"/>
      <c r="F212" s="754"/>
      <c r="G212" s="47"/>
    </row>
    <row r="213" spans="1:7" x14ac:dyDescent="0.25">
      <c r="A213" s="1144"/>
      <c r="B213" s="1144"/>
      <c r="C213" s="754"/>
      <c r="D213" s="47"/>
      <c r="E213" s="754"/>
      <c r="F213" s="754"/>
      <c r="G213" s="47"/>
    </row>
    <row r="214" spans="1:7" x14ac:dyDescent="0.25">
      <c r="A214" s="1144"/>
      <c r="B214" s="1144"/>
      <c r="C214" s="754"/>
      <c r="D214" s="47"/>
      <c r="E214" s="754"/>
      <c r="F214" s="754"/>
      <c r="G214" s="47"/>
    </row>
    <row r="215" spans="1:7" x14ac:dyDescent="0.25">
      <c r="A215" s="1144"/>
      <c r="B215" s="1144"/>
      <c r="C215" s="754"/>
      <c r="D215" s="47"/>
      <c r="E215" s="754"/>
      <c r="F215" s="754"/>
      <c r="G215" s="47"/>
    </row>
    <row r="216" spans="1:7" x14ac:dyDescent="0.25">
      <c r="A216" s="1144"/>
      <c r="B216" s="1144"/>
      <c r="C216" s="754"/>
      <c r="D216" s="47"/>
      <c r="E216" s="754"/>
      <c r="F216" s="754"/>
      <c r="G216" s="47"/>
    </row>
    <row r="217" spans="1:7" x14ac:dyDescent="0.25">
      <c r="A217" s="1144"/>
      <c r="B217" s="1144"/>
      <c r="C217" s="754"/>
      <c r="D217" s="47"/>
      <c r="E217" s="754"/>
      <c r="F217" s="754"/>
      <c r="G217" s="47"/>
    </row>
    <row r="218" spans="1:7" x14ac:dyDescent="0.25">
      <c r="A218" s="1144"/>
      <c r="B218" s="1144"/>
      <c r="C218" s="754"/>
      <c r="D218" s="47"/>
      <c r="E218" s="754"/>
      <c r="F218" s="754"/>
      <c r="G218" s="47"/>
    </row>
    <row r="219" spans="1:7" x14ac:dyDescent="0.25">
      <c r="A219" s="1144"/>
      <c r="B219" s="1144"/>
      <c r="C219" s="754"/>
      <c r="D219" s="47"/>
      <c r="E219" s="754"/>
      <c r="F219" s="754"/>
      <c r="G219" s="47"/>
    </row>
    <row r="220" spans="1:7" x14ac:dyDescent="0.25">
      <c r="A220" s="1144"/>
      <c r="B220" s="1144"/>
      <c r="C220" s="754"/>
      <c r="D220" s="47"/>
      <c r="E220" s="754"/>
      <c r="F220" s="754"/>
      <c r="G220" s="47"/>
    </row>
    <row r="221" spans="1:7" x14ac:dyDescent="0.25">
      <c r="A221" s="1144"/>
      <c r="B221" s="1144"/>
      <c r="C221" s="754"/>
      <c r="D221" s="47"/>
      <c r="E221" s="754"/>
      <c r="F221" s="754"/>
      <c r="G221" s="47"/>
    </row>
    <row r="222" spans="1:7" x14ac:dyDescent="0.25">
      <c r="A222" s="1144"/>
      <c r="B222" s="1144"/>
      <c r="C222" s="754"/>
      <c r="D222" s="47"/>
      <c r="E222" s="754"/>
      <c r="F222" s="754"/>
      <c r="G222" s="47"/>
    </row>
    <row r="223" spans="1:7" x14ac:dyDescent="0.25">
      <c r="A223" s="1144"/>
      <c r="B223" s="1144"/>
      <c r="C223" s="754"/>
      <c r="D223" s="47"/>
      <c r="E223" s="754"/>
      <c r="F223" s="754"/>
      <c r="G223" s="47"/>
    </row>
    <row r="224" spans="1:7" x14ac:dyDescent="0.25">
      <c r="A224" s="1144"/>
      <c r="B224" s="1144"/>
      <c r="C224" s="754"/>
      <c r="D224" s="47"/>
      <c r="E224" s="754"/>
      <c r="F224" s="754"/>
      <c r="G224" s="47"/>
    </row>
    <row r="225" spans="1:7" x14ac:dyDescent="0.25">
      <c r="A225" s="1144"/>
      <c r="B225" s="1144"/>
      <c r="C225" s="754"/>
      <c r="D225" s="47"/>
      <c r="E225" s="754"/>
      <c r="F225" s="754"/>
      <c r="G225" s="47"/>
    </row>
    <row r="226" spans="1:7" x14ac:dyDescent="0.25">
      <c r="A226" s="1144"/>
      <c r="B226" s="1144"/>
      <c r="C226" s="754"/>
      <c r="D226" s="47"/>
      <c r="E226" s="754"/>
      <c r="F226" s="754"/>
      <c r="G226" s="47"/>
    </row>
    <row r="227" spans="1:7" x14ac:dyDescent="0.25">
      <c r="A227" s="1144"/>
      <c r="B227" s="1144"/>
      <c r="C227" s="754"/>
      <c r="D227" s="47"/>
      <c r="E227" s="754"/>
      <c r="F227" s="754"/>
      <c r="G227" s="47"/>
    </row>
    <row r="228" spans="1:7" x14ac:dyDescent="0.25">
      <c r="A228" s="1144"/>
      <c r="B228" s="1144"/>
      <c r="C228" s="754"/>
      <c r="D228" s="47"/>
      <c r="E228" s="754"/>
      <c r="F228" s="754"/>
      <c r="G228" s="47"/>
    </row>
    <row r="229" spans="1:7" x14ac:dyDescent="0.25">
      <c r="A229" s="1144"/>
      <c r="B229" s="1144"/>
      <c r="C229" s="754"/>
      <c r="D229" s="47"/>
      <c r="E229" s="754"/>
      <c r="F229" s="754"/>
      <c r="G229" s="47"/>
    </row>
    <row r="230" spans="1:7" x14ac:dyDescent="0.25">
      <c r="A230" s="1144"/>
      <c r="B230" s="1144"/>
      <c r="C230" s="754"/>
      <c r="D230" s="47"/>
      <c r="E230" s="754"/>
      <c r="F230" s="754"/>
      <c r="G230" s="47"/>
    </row>
    <row r="231" spans="1:7" x14ac:dyDescent="0.25">
      <c r="A231" s="1144"/>
      <c r="B231" s="1144"/>
      <c r="C231" s="754"/>
      <c r="D231" s="47"/>
      <c r="E231" s="754"/>
      <c r="F231" s="754"/>
      <c r="G231" s="47"/>
    </row>
    <row r="232" spans="1:7" x14ac:dyDescent="0.25">
      <c r="A232" s="1144"/>
      <c r="B232" s="1144"/>
      <c r="C232" s="754"/>
      <c r="D232" s="47"/>
      <c r="E232" s="754"/>
      <c r="F232" s="754"/>
      <c r="G232" s="47"/>
    </row>
    <row r="233" spans="1:7" x14ac:dyDescent="0.25">
      <c r="A233" s="1144"/>
      <c r="B233" s="1144"/>
      <c r="C233" s="754"/>
      <c r="D233" s="47"/>
      <c r="E233" s="754"/>
      <c r="F233" s="754"/>
      <c r="G233" s="47"/>
    </row>
    <row r="234" spans="1:7" x14ac:dyDescent="0.25">
      <c r="A234" s="1144"/>
      <c r="B234" s="1144"/>
      <c r="C234" s="754"/>
      <c r="D234" s="47"/>
      <c r="E234" s="754"/>
      <c r="F234" s="754"/>
      <c r="G234" s="47"/>
    </row>
    <row r="235" spans="1:7" x14ac:dyDescent="0.25">
      <c r="A235" s="1144"/>
      <c r="B235" s="1144"/>
      <c r="C235" s="754"/>
      <c r="D235" s="47"/>
      <c r="E235" s="754"/>
      <c r="F235" s="754"/>
      <c r="G235" s="47"/>
    </row>
    <row r="236" spans="1:7" x14ac:dyDescent="0.25">
      <c r="A236" s="1144"/>
      <c r="B236" s="1144"/>
      <c r="C236" s="754"/>
      <c r="D236" s="47"/>
      <c r="E236" s="754"/>
      <c r="F236" s="754"/>
      <c r="G236" s="47"/>
    </row>
    <row r="237" spans="1:7" x14ac:dyDescent="0.25">
      <c r="A237" s="1144"/>
      <c r="B237" s="1144"/>
      <c r="C237" s="754"/>
      <c r="D237" s="47"/>
      <c r="E237" s="754"/>
      <c r="F237" s="754"/>
      <c r="G237" s="47"/>
    </row>
    <row r="238" spans="1:7" x14ac:dyDescent="0.25">
      <c r="A238" s="1144"/>
      <c r="B238" s="1144"/>
      <c r="C238" s="754"/>
      <c r="D238" s="47"/>
      <c r="E238" s="754"/>
      <c r="F238" s="754"/>
      <c r="G238" s="47"/>
    </row>
    <row r="239" spans="1:7" x14ac:dyDescent="0.25">
      <c r="A239" s="1144"/>
      <c r="B239" s="1144"/>
      <c r="C239" s="754"/>
      <c r="D239" s="47"/>
      <c r="E239" s="754"/>
      <c r="F239" s="754"/>
      <c r="G239" s="47"/>
    </row>
    <row r="240" spans="1:7" x14ac:dyDescent="0.25">
      <c r="A240" s="1144"/>
      <c r="B240" s="1144"/>
      <c r="C240" s="754"/>
      <c r="D240" s="47"/>
      <c r="E240" s="754"/>
      <c r="F240" s="754"/>
      <c r="G240" s="47"/>
    </row>
    <row r="241" spans="1:7" x14ac:dyDescent="0.25">
      <c r="A241" s="1144"/>
      <c r="B241" s="1144"/>
      <c r="C241" s="754"/>
      <c r="D241" s="47"/>
      <c r="E241" s="754"/>
      <c r="F241" s="754"/>
      <c r="G241" s="47"/>
    </row>
    <row r="242" spans="1:7" x14ac:dyDescent="0.25">
      <c r="A242" s="1144"/>
      <c r="B242" s="1144"/>
      <c r="C242" s="754"/>
      <c r="D242" s="47"/>
      <c r="E242" s="754"/>
      <c r="F242" s="754"/>
      <c r="G242" s="47"/>
    </row>
    <row r="243" spans="1:7" x14ac:dyDescent="0.25">
      <c r="A243" s="1144"/>
      <c r="B243" s="1144"/>
      <c r="C243" s="754"/>
      <c r="D243" s="47"/>
      <c r="E243" s="754"/>
      <c r="F243" s="754"/>
      <c r="G243" s="47"/>
    </row>
    <row r="244" spans="1:7" x14ac:dyDescent="0.25">
      <c r="A244" s="1144"/>
      <c r="B244" s="1144"/>
      <c r="C244" s="754"/>
      <c r="D244" s="47"/>
      <c r="E244" s="754"/>
      <c r="F244" s="754"/>
      <c r="G244" s="47"/>
    </row>
    <row r="245" spans="1:7" x14ac:dyDescent="0.25">
      <c r="A245" s="1144"/>
      <c r="B245" s="1144"/>
      <c r="C245" s="754"/>
      <c r="D245" s="47"/>
      <c r="E245" s="754"/>
      <c r="F245" s="754"/>
      <c r="G245" s="47"/>
    </row>
    <row r="246" spans="1:7" x14ac:dyDescent="0.25">
      <c r="A246" s="1144"/>
      <c r="B246" s="1144"/>
      <c r="C246" s="754"/>
      <c r="D246" s="47"/>
      <c r="E246" s="754"/>
      <c r="F246" s="754"/>
      <c r="G246" s="47"/>
    </row>
    <row r="247" spans="1:7" x14ac:dyDescent="0.25">
      <c r="A247" s="1144"/>
      <c r="B247" s="1144"/>
      <c r="C247" s="754"/>
      <c r="D247" s="47"/>
      <c r="E247" s="754"/>
      <c r="F247" s="754"/>
      <c r="G247" s="47"/>
    </row>
    <row r="248" spans="1:7" x14ac:dyDescent="0.25">
      <c r="A248" s="1144"/>
      <c r="B248" s="1144"/>
      <c r="C248" s="754"/>
      <c r="D248" s="47"/>
      <c r="E248" s="754"/>
      <c r="F248" s="754"/>
      <c r="G248" s="47"/>
    </row>
    <row r="249" spans="1:7" x14ac:dyDescent="0.25">
      <c r="A249" s="1144"/>
      <c r="B249" s="1144"/>
      <c r="C249" s="754"/>
      <c r="D249" s="47"/>
      <c r="E249" s="754"/>
      <c r="F249" s="754"/>
      <c r="G249" s="47"/>
    </row>
    <row r="250" spans="1:7" x14ac:dyDescent="0.25">
      <c r="A250" s="1144"/>
      <c r="B250" s="1144"/>
      <c r="C250" s="754"/>
      <c r="D250" s="47"/>
      <c r="E250" s="754"/>
      <c r="F250" s="754"/>
      <c r="G250" s="47"/>
    </row>
    <row r="251" spans="1:7" x14ac:dyDescent="0.25">
      <c r="A251" s="1144"/>
      <c r="B251" s="1144"/>
      <c r="C251" s="754"/>
      <c r="D251" s="47"/>
      <c r="E251" s="754"/>
      <c r="F251" s="754"/>
      <c r="G251" s="47"/>
    </row>
    <row r="252" spans="1:7" x14ac:dyDescent="0.25">
      <c r="A252" s="1144"/>
      <c r="B252" s="1144"/>
      <c r="C252" s="754"/>
      <c r="D252" s="47"/>
      <c r="E252" s="754"/>
      <c r="F252" s="754"/>
      <c r="G252" s="47"/>
    </row>
    <row r="253" spans="1:7" x14ac:dyDescent="0.25">
      <c r="A253" s="1144"/>
      <c r="B253" s="1144"/>
      <c r="C253" s="754"/>
      <c r="D253" s="47"/>
      <c r="E253" s="754"/>
      <c r="F253" s="754"/>
      <c r="G253" s="47"/>
    </row>
    <row r="254" spans="1:7" x14ac:dyDescent="0.25">
      <c r="A254" s="1144"/>
      <c r="B254" s="1144"/>
      <c r="C254" s="754"/>
      <c r="D254" s="47"/>
      <c r="E254" s="754"/>
      <c r="F254" s="754"/>
      <c r="G254" s="47"/>
    </row>
    <row r="255" spans="1:7" x14ac:dyDescent="0.25">
      <c r="A255" s="1144"/>
      <c r="B255" s="1144"/>
      <c r="C255" s="754"/>
      <c r="D255" s="47"/>
      <c r="E255" s="754"/>
      <c r="F255" s="754"/>
      <c r="G255" s="47"/>
    </row>
    <row r="256" spans="1:7" x14ac:dyDescent="0.25">
      <c r="A256" s="1144"/>
      <c r="B256" s="1144"/>
      <c r="C256" s="754"/>
      <c r="D256" s="47"/>
      <c r="E256" s="754"/>
      <c r="F256" s="754"/>
      <c r="G256" s="47"/>
    </row>
    <row r="257" spans="1:7" x14ac:dyDescent="0.25">
      <c r="A257" s="1144"/>
      <c r="B257" s="1144"/>
      <c r="C257" s="754"/>
      <c r="D257" s="47"/>
      <c r="E257" s="754"/>
      <c r="F257" s="754"/>
      <c r="G257" s="47"/>
    </row>
    <row r="258" spans="1:7" x14ac:dyDescent="0.25">
      <c r="A258" s="1144"/>
      <c r="B258" s="1144"/>
      <c r="C258" s="754"/>
      <c r="D258" s="47"/>
      <c r="E258" s="754"/>
      <c r="F258" s="754"/>
      <c r="G258" s="47"/>
    </row>
    <row r="259" spans="1:7" x14ac:dyDescent="0.25">
      <c r="A259" s="1144"/>
      <c r="B259" s="1144"/>
      <c r="C259" s="754"/>
      <c r="D259" s="47"/>
      <c r="E259" s="754"/>
      <c r="F259" s="754"/>
      <c r="G259" s="47"/>
    </row>
    <row r="260" spans="1:7" x14ac:dyDescent="0.25">
      <c r="A260" s="1144"/>
      <c r="B260" s="1144"/>
      <c r="C260" s="754"/>
      <c r="D260" s="47"/>
      <c r="E260" s="754"/>
      <c r="F260" s="754"/>
      <c r="G260" s="47"/>
    </row>
    <row r="261" spans="1:7" x14ac:dyDescent="0.25">
      <c r="A261" s="1144"/>
      <c r="B261" s="1144"/>
      <c r="C261" s="754"/>
      <c r="D261" s="47"/>
      <c r="E261" s="754"/>
      <c r="F261" s="754"/>
      <c r="G261" s="47"/>
    </row>
    <row r="262" spans="1:7" x14ac:dyDescent="0.25">
      <c r="A262" s="1144"/>
      <c r="B262" s="1144"/>
      <c r="C262" s="754"/>
      <c r="D262" s="47"/>
      <c r="E262" s="754"/>
      <c r="F262" s="754"/>
      <c r="G262" s="47"/>
    </row>
    <row r="263" spans="1:7" x14ac:dyDescent="0.25">
      <c r="A263" s="1144"/>
      <c r="B263" s="1144"/>
      <c r="C263" s="754"/>
      <c r="D263" s="47"/>
      <c r="E263" s="754"/>
      <c r="F263" s="754"/>
      <c r="G263" s="47"/>
    </row>
    <row r="264" spans="1:7" x14ac:dyDescent="0.25">
      <c r="A264" s="1144"/>
      <c r="B264" s="1144"/>
      <c r="C264" s="754"/>
      <c r="D264" s="47"/>
      <c r="E264" s="754"/>
      <c r="F264" s="754"/>
      <c r="G264" s="47"/>
    </row>
    <row r="265" spans="1:7" x14ac:dyDescent="0.25">
      <c r="A265" s="1144"/>
      <c r="B265" s="1144"/>
      <c r="C265" s="754"/>
      <c r="D265" s="47"/>
      <c r="E265" s="754"/>
      <c r="F265" s="754"/>
      <c r="G265" s="47"/>
    </row>
    <row r="266" spans="1:7" x14ac:dyDescent="0.25">
      <c r="A266" s="1144"/>
      <c r="B266" s="1144"/>
      <c r="C266" s="754"/>
      <c r="D266" s="47"/>
      <c r="E266" s="754"/>
      <c r="F266" s="754"/>
      <c r="G266" s="47"/>
    </row>
    <row r="267" spans="1:7" x14ac:dyDescent="0.25">
      <c r="A267" s="1144"/>
      <c r="B267" s="1144"/>
      <c r="C267" s="754"/>
      <c r="D267" s="47"/>
      <c r="E267" s="754"/>
      <c r="F267" s="754"/>
      <c r="G267" s="47"/>
    </row>
    <row r="268" spans="1:7" x14ac:dyDescent="0.25">
      <c r="A268" s="1144"/>
      <c r="B268" s="1144"/>
      <c r="C268" s="754"/>
      <c r="D268" s="47"/>
      <c r="E268" s="754"/>
      <c r="F268" s="754"/>
      <c r="G268" s="47"/>
    </row>
    <row r="269" spans="1:7" x14ac:dyDescent="0.25">
      <c r="A269" s="1144"/>
      <c r="B269" s="1144"/>
      <c r="C269" s="754"/>
      <c r="D269" s="47"/>
      <c r="E269" s="754"/>
      <c r="F269" s="754"/>
      <c r="G269" s="47"/>
    </row>
    <row r="270" spans="1:7" x14ac:dyDescent="0.25">
      <c r="A270" s="1144"/>
      <c r="B270" s="1144"/>
      <c r="C270" s="754"/>
      <c r="D270" s="47"/>
      <c r="E270" s="754"/>
      <c r="F270" s="754"/>
      <c r="G270" s="47"/>
    </row>
    <row r="271" spans="1:7" x14ac:dyDescent="0.25">
      <c r="A271" s="1144"/>
      <c r="B271" s="1144"/>
      <c r="C271" s="754"/>
      <c r="D271" s="47"/>
      <c r="E271" s="754"/>
      <c r="F271" s="754"/>
      <c r="G271" s="47"/>
    </row>
    <row r="272" spans="1:7" x14ac:dyDescent="0.25">
      <c r="A272" s="1144"/>
      <c r="B272" s="1144"/>
      <c r="C272" s="754"/>
      <c r="D272" s="47"/>
      <c r="E272" s="754"/>
      <c r="F272" s="754"/>
      <c r="G272" s="47"/>
    </row>
    <row r="273" spans="1:7" x14ac:dyDescent="0.25">
      <c r="A273" s="1144"/>
      <c r="B273" s="1144"/>
      <c r="C273" s="754"/>
      <c r="D273" s="47"/>
      <c r="E273" s="754"/>
      <c r="F273" s="754"/>
      <c r="G273" s="47"/>
    </row>
    <row r="274" spans="1:7" x14ac:dyDescent="0.25">
      <c r="A274" s="1144"/>
      <c r="B274" s="1144"/>
      <c r="C274" s="754"/>
      <c r="D274" s="47"/>
      <c r="E274" s="754"/>
      <c r="F274" s="754"/>
      <c r="G274" s="47"/>
    </row>
    <row r="275" spans="1:7" x14ac:dyDescent="0.25">
      <c r="A275" s="1144"/>
      <c r="B275" s="1144"/>
      <c r="C275" s="754"/>
      <c r="D275" s="47"/>
      <c r="E275" s="754"/>
      <c r="F275" s="754"/>
      <c r="G275" s="47"/>
    </row>
    <row r="276" spans="1:7" x14ac:dyDescent="0.25">
      <c r="A276" s="1144"/>
      <c r="B276" s="1144"/>
      <c r="C276" s="754"/>
      <c r="D276" s="47"/>
      <c r="E276" s="754"/>
      <c r="F276" s="754"/>
      <c r="G276" s="47"/>
    </row>
    <row r="277" spans="1:7" x14ac:dyDescent="0.25">
      <c r="A277" s="1144"/>
      <c r="B277" s="1144"/>
      <c r="C277" s="754"/>
      <c r="D277" s="47"/>
      <c r="E277" s="754"/>
      <c r="F277" s="754"/>
      <c r="G277" s="47"/>
    </row>
    <row r="278" spans="1:7" x14ac:dyDescent="0.25">
      <c r="A278" s="1144"/>
      <c r="B278" s="1144"/>
      <c r="C278" s="754"/>
      <c r="D278" s="47"/>
      <c r="E278" s="754"/>
      <c r="F278" s="754"/>
      <c r="G278" s="47"/>
    </row>
    <row r="279" spans="1:7" x14ac:dyDescent="0.25">
      <c r="A279" s="1144"/>
      <c r="B279" s="1144"/>
      <c r="C279" s="754"/>
      <c r="D279" s="47"/>
      <c r="E279" s="754"/>
      <c r="F279" s="754"/>
      <c r="G279" s="47"/>
    </row>
    <row r="280" spans="1:7" x14ac:dyDescent="0.25">
      <c r="A280" s="1144"/>
      <c r="B280" s="1144"/>
      <c r="C280" s="754"/>
      <c r="D280" s="47"/>
      <c r="E280" s="754"/>
      <c r="F280" s="754"/>
      <c r="G280" s="47"/>
    </row>
    <row r="281" spans="1:7" x14ac:dyDescent="0.25">
      <c r="A281" s="1144"/>
      <c r="B281" s="1144"/>
      <c r="C281" s="754"/>
      <c r="D281" s="47"/>
      <c r="E281" s="754"/>
      <c r="F281" s="754"/>
      <c r="G281" s="47"/>
    </row>
    <row r="282" spans="1:7" x14ac:dyDescent="0.25">
      <c r="A282" s="1144"/>
      <c r="B282" s="1144"/>
      <c r="C282" s="754"/>
      <c r="D282" s="47"/>
      <c r="E282" s="754"/>
      <c r="F282" s="754"/>
      <c r="G282" s="47"/>
    </row>
    <row r="283" spans="1:7" x14ac:dyDescent="0.25">
      <c r="A283" s="1144"/>
      <c r="B283" s="1144"/>
      <c r="C283" s="754"/>
      <c r="D283" s="47"/>
      <c r="E283" s="754"/>
      <c r="F283" s="754"/>
      <c r="G283" s="47"/>
    </row>
    <row r="284" spans="1:7" x14ac:dyDescent="0.25">
      <c r="A284" s="1144"/>
      <c r="B284" s="1144"/>
      <c r="C284" s="754"/>
      <c r="D284" s="47"/>
      <c r="E284" s="754"/>
      <c r="F284" s="754"/>
      <c r="G284" s="47"/>
    </row>
    <row r="285" spans="1:7" x14ac:dyDescent="0.25">
      <c r="A285" s="1144"/>
      <c r="B285" s="1144"/>
      <c r="C285" s="754"/>
      <c r="D285" s="47"/>
      <c r="E285" s="754"/>
      <c r="F285" s="754"/>
      <c r="G285" s="47"/>
    </row>
    <row r="286" spans="1:7" x14ac:dyDescent="0.25">
      <c r="A286" s="1144"/>
      <c r="B286" s="1144"/>
      <c r="C286" s="754"/>
      <c r="D286" s="47"/>
      <c r="E286" s="754"/>
      <c r="F286" s="754"/>
      <c r="G286" s="47"/>
    </row>
    <row r="287" spans="1:7" x14ac:dyDescent="0.25">
      <c r="A287" s="1144"/>
      <c r="B287" s="1144"/>
      <c r="C287" s="754"/>
      <c r="D287" s="47"/>
      <c r="E287" s="754"/>
      <c r="F287" s="754"/>
      <c r="G287" s="47"/>
    </row>
    <row r="288" spans="1:7" x14ac:dyDescent="0.25">
      <c r="A288" s="1144"/>
      <c r="B288" s="1144"/>
      <c r="C288" s="754"/>
      <c r="D288" s="47"/>
      <c r="E288" s="754"/>
      <c r="F288" s="754"/>
      <c r="G288" s="47"/>
    </row>
    <row r="289" spans="1:7" x14ac:dyDescent="0.25">
      <c r="A289" s="1144"/>
      <c r="B289" s="1144"/>
      <c r="C289" s="754"/>
      <c r="D289" s="47"/>
      <c r="E289" s="754"/>
      <c r="F289" s="754"/>
      <c r="G289" s="47"/>
    </row>
    <row r="290" spans="1:7" x14ac:dyDescent="0.25">
      <c r="A290" s="1144"/>
      <c r="B290" s="1144"/>
      <c r="C290" s="754"/>
      <c r="D290" s="47"/>
      <c r="E290" s="754"/>
      <c r="F290" s="754"/>
      <c r="G290" s="47"/>
    </row>
    <row r="291" spans="1:7" x14ac:dyDescent="0.25">
      <c r="A291" s="1144"/>
      <c r="B291" s="1144"/>
      <c r="C291" s="754"/>
      <c r="D291" s="47"/>
      <c r="E291" s="754"/>
      <c r="F291" s="754"/>
      <c r="G291" s="47"/>
    </row>
    <row r="292" spans="1:7" x14ac:dyDescent="0.25">
      <c r="A292" s="1144"/>
      <c r="B292" s="1144"/>
      <c r="C292" s="754"/>
      <c r="D292" s="47"/>
      <c r="E292" s="754"/>
      <c r="F292" s="754"/>
      <c r="G292" s="47"/>
    </row>
    <row r="293" spans="1:7" x14ac:dyDescent="0.25">
      <c r="A293" s="1144"/>
      <c r="B293" s="1144"/>
      <c r="C293" s="754"/>
      <c r="D293" s="47"/>
      <c r="E293" s="754"/>
      <c r="F293" s="754"/>
      <c r="G293" s="47"/>
    </row>
    <row r="294" spans="1:7" x14ac:dyDescent="0.25">
      <c r="A294" s="1144"/>
      <c r="B294" s="1144"/>
      <c r="C294" s="754"/>
      <c r="D294" s="47"/>
      <c r="E294" s="754"/>
      <c r="F294" s="754"/>
      <c r="G294" s="47"/>
    </row>
    <row r="295" spans="1:7" x14ac:dyDescent="0.25">
      <c r="A295" s="1144"/>
      <c r="B295" s="1144"/>
      <c r="C295" s="754"/>
      <c r="D295" s="47"/>
      <c r="E295" s="754"/>
      <c r="F295" s="754"/>
      <c r="G295" s="47"/>
    </row>
    <row r="296" spans="1:7" x14ac:dyDescent="0.25">
      <c r="A296" s="1144"/>
      <c r="B296" s="1144"/>
      <c r="C296" s="754"/>
      <c r="D296" s="47"/>
      <c r="E296" s="754"/>
      <c r="F296" s="754"/>
      <c r="G296" s="47"/>
    </row>
    <row r="297" spans="1:7" x14ac:dyDescent="0.25">
      <c r="A297" s="1144"/>
      <c r="B297" s="1144"/>
      <c r="C297" s="754"/>
      <c r="D297" s="47"/>
      <c r="E297" s="754"/>
      <c r="F297" s="754"/>
      <c r="G297" s="47"/>
    </row>
    <row r="298" spans="1:7" x14ac:dyDescent="0.25">
      <c r="A298" s="1144"/>
      <c r="B298" s="1144"/>
      <c r="C298" s="754"/>
      <c r="D298" s="47"/>
      <c r="E298" s="754"/>
      <c r="F298" s="754"/>
      <c r="G298" s="47"/>
    </row>
    <row r="299" spans="1:7" x14ac:dyDescent="0.25">
      <c r="A299" s="1144"/>
      <c r="B299" s="1144"/>
      <c r="C299" s="754"/>
      <c r="D299" s="47"/>
      <c r="E299" s="754"/>
      <c r="F299" s="754"/>
      <c r="G299" s="47"/>
    </row>
    <row r="300" spans="1:7" x14ac:dyDescent="0.25">
      <c r="A300" s="1144"/>
      <c r="B300" s="1144"/>
      <c r="C300" s="754"/>
      <c r="D300" s="47"/>
      <c r="E300" s="754"/>
      <c r="F300" s="754"/>
      <c r="G300" s="47"/>
    </row>
    <row r="301" spans="1:7" x14ac:dyDescent="0.25">
      <c r="A301" s="1144"/>
      <c r="B301" s="1144"/>
      <c r="C301" s="754"/>
      <c r="D301" s="47"/>
      <c r="E301" s="754"/>
      <c r="F301" s="754"/>
      <c r="G301" s="47"/>
    </row>
    <row r="302" spans="1:7" x14ac:dyDescent="0.25">
      <c r="A302" s="1144"/>
      <c r="B302" s="1144"/>
      <c r="C302" s="754"/>
      <c r="D302" s="47"/>
      <c r="E302" s="754"/>
      <c r="F302" s="754"/>
      <c r="G302" s="47"/>
    </row>
    <row r="303" spans="1:7" x14ac:dyDescent="0.25">
      <c r="A303" s="1144"/>
      <c r="B303" s="1144"/>
      <c r="C303" s="754"/>
      <c r="D303" s="47"/>
      <c r="E303" s="754"/>
      <c r="F303" s="754"/>
      <c r="G303" s="47"/>
    </row>
    <row r="304" spans="1:7" x14ac:dyDescent="0.25">
      <c r="A304" s="1144"/>
      <c r="B304" s="1144"/>
      <c r="C304" s="754"/>
      <c r="D304" s="47"/>
      <c r="E304" s="754"/>
      <c r="F304" s="754"/>
      <c r="G304" s="47"/>
    </row>
    <row r="305" spans="1:7" x14ac:dyDescent="0.25">
      <c r="A305" s="1144"/>
      <c r="B305" s="1144"/>
      <c r="C305" s="754"/>
      <c r="D305" s="47"/>
      <c r="E305" s="754"/>
      <c r="F305" s="754"/>
      <c r="G305" s="47"/>
    </row>
    <row r="306" spans="1:7" x14ac:dyDescent="0.25">
      <c r="A306" s="1144"/>
      <c r="B306" s="1144"/>
      <c r="C306" s="754"/>
      <c r="D306" s="47"/>
      <c r="E306" s="754"/>
      <c r="F306" s="754"/>
      <c r="G306" s="47"/>
    </row>
    <row r="307" spans="1:7" x14ac:dyDescent="0.25">
      <c r="A307" s="1144"/>
      <c r="B307" s="1144"/>
      <c r="C307" s="754"/>
      <c r="D307" s="47"/>
      <c r="E307" s="754"/>
      <c r="F307" s="754"/>
      <c r="G307" s="47"/>
    </row>
    <row r="308" spans="1:7" x14ac:dyDescent="0.25">
      <c r="A308" s="1144"/>
      <c r="B308" s="1144"/>
      <c r="C308" s="754"/>
      <c r="D308" s="47"/>
      <c r="E308" s="754"/>
      <c r="F308" s="754"/>
      <c r="G308" s="47"/>
    </row>
    <row r="309" spans="1:7" x14ac:dyDescent="0.25">
      <c r="A309" s="1144"/>
      <c r="B309" s="1144"/>
      <c r="C309" s="754"/>
      <c r="D309" s="47"/>
      <c r="E309" s="754"/>
      <c r="F309" s="754"/>
      <c r="G309" s="47"/>
    </row>
    <row r="310" spans="1:7" x14ac:dyDescent="0.25">
      <c r="A310" s="1144"/>
      <c r="B310" s="1144"/>
      <c r="C310" s="754"/>
      <c r="D310" s="47"/>
      <c r="E310" s="754"/>
      <c r="F310" s="754"/>
      <c r="G310" s="47"/>
    </row>
    <row r="311" spans="1:7" x14ac:dyDescent="0.25">
      <c r="A311" s="1144"/>
      <c r="B311" s="1144"/>
      <c r="C311" s="754"/>
      <c r="D311" s="47"/>
      <c r="E311" s="754"/>
      <c r="F311" s="754"/>
      <c r="G311" s="47"/>
    </row>
    <row r="312" spans="1:7" x14ac:dyDescent="0.25">
      <c r="A312" s="1144"/>
      <c r="B312" s="1144"/>
      <c r="C312" s="754"/>
      <c r="D312" s="47"/>
      <c r="E312" s="754"/>
      <c r="F312" s="754"/>
      <c r="G312" s="47"/>
    </row>
    <row r="313" spans="1:7" x14ac:dyDescent="0.25">
      <c r="A313" s="1144"/>
      <c r="B313" s="1144"/>
      <c r="C313" s="754"/>
      <c r="D313" s="47"/>
      <c r="E313" s="754"/>
      <c r="F313" s="754"/>
      <c r="G313" s="47"/>
    </row>
    <row r="314" spans="1:7" x14ac:dyDescent="0.25">
      <c r="A314" s="1144"/>
      <c r="B314" s="1144"/>
      <c r="C314" s="754"/>
      <c r="D314" s="47"/>
      <c r="E314" s="754"/>
      <c r="F314" s="754"/>
      <c r="G314" s="47"/>
    </row>
    <row r="315" spans="1:7" x14ac:dyDescent="0.25">
      <c r="A315" s="1144"/>
      <c r="B315" s="1144"/>
      <c r="C315" s="754"/>
      <c r="D315" s="47"/>
      <c r="E315" s="754"/>
      <c r="F315" s="754"/>
      <c r="G315" s="47"/>
    </row>
    <row r="316" spans="1:7" x14ac:dyDescent="0.25">
      <c r="A316" s="1144"/>
      <c r="B316" s="1144"/>
      <c r="C316" s="754"/>
      <c r="D316" s="47"/>
      <c r="E316" s="754"/>
      <c r="F316" s="754"/>
      <c r="G316" s="47"/>
    </row>
    <row r="317" spans="1:7" x14ac:dyDescent="0.25">
      <c r="A317" s="1144"/>
      <c r="B317" s="1144"/>
      <c r="C317" s="754"/>
      <c r="D317" s="47"/>
      <c r="E317" s="754"/>
      <c r="F317" s="754"/>
      <c r="G317" s="47"/>
    </row>
    <row r="318" spans="1:7" x14ac:dyDescent="0.25">
      <c r="A318" s="1144"/>
      <c r="B318" s="1144"/>
      <c r="C318" s="754"/>
      <c r="D318" s="47"/>
      <c r="E318" s="754"/>
      <c r="F318" s="754"/>
      <c r="G318" s="47"/>
    </row>
    <row r="319" spans="1:7" x14ac:dyDescent="0.25">
      <c r="A319" s="1144"/>
      <c r="B319" s="1144"/>
      <c r="C319" s="754"/>
      <c r="D319" s="47"/>
      <c r="E319" s="754"/>
      <c r="F319" s="754"/>
      <c r="G319" s="47"/>
    </row>
    <row r="320" spans="1:7" x14ac:dyDescent="0.25">
      <c r="A320" s="1144"/>
      <c r="B320" s="1144"/>
      <c r="C320" s="754"/>
      <c r="D320" s="47"/>
      <c r="E320" s="754"/>
      <c r="F320" s="754"/>
      <c r="G320" s="47"/>
    </row>
    <row r="321" spans="1:7" x14ac:dyDescent="0.25">
      <c r="A321" s="1144"/>
      <c r="B321" s="1144"/>
      <c r="C321" s="754"/>
      <c r="D321" s="47"/>
      <c r="E321" s="754"/>
      <c r="F321" s="754"/>
      <c r="G321" s="47"/>
    </row>
    <row r="322" spans="1:7" x14ac:dyDescent="0.25">
      <c r="A322" s="1144"/>
      <c r="B322" s="1144"/>
      <c r="C322" s="754"/>
      <c r="D322" s="47"/>
      <c r="E322" s="754"/>
      <c r="F322" s="754"/>
      <c r="G322" s="47"/>
    </row>
    <row r="323" spans="1:7" x14ac:dyDescent="0.25">
      <c r="A323" s="1144"/>
      <c r="B323" s="1144"/>
      <c r="C323" s="754"/>
      <c r="D323" s="47"/>
      <c r="E323" s="754"/>
      <c r="F323" s="754"/>
      <c r="G323" s="47"/>
    </row>
    <row r="324" spans="1:7" x14ac:dyDescent="0.25">
      <c r="A324" s="1144"/>
      <c r="B324" s="1144"/>
      <c r="C324" s="754"/>
      <c r="D324" s="47"/>
      <c r="E324" s="754"/>
      <c r="F324" s="754"/>
      <c r="G324" s="47"/>
    </row>
    <row r="325" spans="1:7" x14ac:dyDescent="0.25">
      <c r="A325" s="1144"/>
      <c r="B325" s="1144"/>
      <c r="C325" s="754"/>
      <c r="D325" s="47"/>
      <c r="E325" s="754"/>
      <c r="F325" s="754"/>
      <c r="G325" s="47"/>
    </row>
    <row r="326" spans="1:7" x14ac:dyDescent="0.25">
      <c r="A326" s="1144"/>
      <c r="B326" s="1144"/>
      <c r="C326" s="754"/>
      <c r="D326" s="47"/>
      <c r="E326" s="754"/>
      <c r="F326" s="754"/>
      <c r="G326" s="47"/>
    </row>
    <row r="327" spans="1:7" x14ac:dyDescent="0.25">
      <c r="A327" s="1144"/>
      <c r="B327" s="1144"/>
      <c r="C327" s="754"/>
      <c r="D327" s="47"/>
      <c r="E327" s="754"/>
      <c r="F327" s="754"/>
      <c r="G327" s="47"/>
    </row>
    <row r="328" spans="1:7" x14ac:dyDescent="0.25">
      <c r="A328" s="1144"/>
      <c r="B328" s="1144"/>
      <c r="C328" s="754"/>
      <c r="D328" s="47"/>
      <c r="E328" s="754"/>
      <c r="F328" s="754"/>
      <c r="G328" s="47"/>
    </row>
    <row r="329" spans="1:7" x14ac:dyDescent="0.25">
      <c r="A329" s="1144"/>
      <c r="B329" s="1144"/>
      <c r="C329" s="754"/>
      <c r="D329" s="47"/>
      <c r="E329" s="754"/>
      <c r="F329" s="754"/>
      <c r="G329" s="47"/>
    </row>
    <row r="330" spans="1:7" x14ac:dyDescent="0.25">
      <c r="A330" s="1144"/>
      <c r="B330" s="1144"/>
      <c r="C330" s="754"/>
      <c r="D330" s="47"/>
      <c r="E330" s="754"/>
      <c r="F330" s="754"/>
      <c r="G330" s="47"/>
    </row>
    <row r="331" spans="1:7" x14ac:dyDescent="0.25">
      <c r="A331" s="1144"/>
      <c r="B331" s="1144"/>
      <c r="C331" s="754"/>
      <c r="D331" s="47"/>
      <c r="E331" s="754"/>
      <c r="F331" s="754"/>
      <c r="G331" s="47"/>
    </row>
    <row r="332" spans="1:7" x14ac:dyDescent="0.25">
      <c r="A332" s="1144"/>
      <c r="B332" s="1144"/>
      <c r="C332" s="754"/>
      <c r="D332" s="47"/>
      <c r="E332" s="754"/>
      <c r="F332" s="754"/>
      <c r="G332" s="47"/>
    </row>
    <row r="333" spans="1:7" x14ac:dyDescent="0.25">
      <c r="A333" s="1144"/>
      <c r="B333" s="1144"/>
      <c r="C333" s="754"/>
      <c r="D333" s="47"/>
      <c r="E333" s="754"/>
      <c r="F333" s="754"/>
      <c r="G333" s="47"/>
    </row>
    <row r="334" spans="1:7" x14ac:dyDescent="0.25">
      <c r="A334" s="1144"/>
      <c r="B334" s="1144"/>
      <c r="C334" s="754"/>
      <c r="D334" s="47"/>
      <c r="E334" s="754"/>
      <c r="F334" s="754"/>
      <c r="G334" s="47"/>
    </row>
    <row r="335" spans="1:7" x14ac:dyDescent="0.25">
      <c r="A335" s="1144"/>
      <c r="B335" s="1144"/>
      <c r="C335" s="754"/>
      <c r="D335" s="47"/>
      <c r="E335" s="754"/>
      <c r="F335" s="754"/>
      <c r="G335" s="47"/>
    </row>
    <row r="336" spans="1:7" x14ac:dyDescent="0.25">
      <c r="A336" s="1144"/>
      <c r="B336" s="1144"/>
      <c r="C336" s="754"/>
      <c r="D336" s="47"/>
      <c r="E336" s="754"/>
      <c r="F336" s="754"/>
      <c r="G336" s="47"/>
    </row>
    <row r="337" spans="1:7" x14ac:dyDescent="0.25">
      <c r="A337" s="1144"/>
      <c r="B337" s="1144"/>
      <c r="C337" s="754"/>
      <c r="D337" s="47"/>
      <c r="E337" s="754"/>
      <c r="F337" s="754"/>
      <c r="G337" s="47"/>
    </row>
    <row r="338" spans="1:7" x14ac:dyDescent="0.25">
      <c r="A338" s="1144"/>
      <c r="B338" s="1144"/>
      <c r="C338" s="754"/>
      <c r="D338" s="47"/>
      <c r="E338" s="754"/>
      <c r="F338" s="754"/>
      <c r="G338" s="47"/>
    </row>
    <row r="339" spans="1:7" x14ac:dyDescent="0.25">
      <c r="A339" s="1144"/>
      <c r="B339" s="1144"/>
      <c r="C339" s="754"/>
      <c r="D339" s="47"/>
      <c r="E339" s="754"/>
      <c r="F339" s="754"/>
      <c r="G339" s="47"/>
    </row>
    <row r="340" spans="1:7" x14ac:dyDescent="0.25">
      <c r="A340" s="1144"/>
      <c r="B340" s="1144"/>
      <c r="C340" s="754"/>
      <c r="D340" s="47"/>
      <c r="E340" s="754"/>
      <c r="F340" s="754"/>
      <c r="G340" s="47"/>
    </row>
    <row r="341" spans="1:7" x14ac:dyDescent="0.25">
      <c r="A341" s="1144"/>
      <c r="B341" s="1144"/>
      <c r="C341" s="754"/>
      <c r="D341" s="47"/>
      <c r="E341" s="754"/>
      <c r="F341" s="754"/>
      <c r="G341" s="47"/>
    </row>
    <row r="342" spans="1:7" x14ac:dyDescent="0.25">
      <c r="A342" s="1144"/>
      <c r="B342" s="1144"/>
      <c r="C342" s="754"/>
      <c r="D342" s="47"/>
      <c r="E342" s="754"/>
      <c r="F342" s="754"/>
      <c r="G342" s="47"/>
    </row>
    <row r="343" spans="1:7" x14ac:dyDescent="0.25">
      <c r="A343" s="1144"/>
      <c r="B343" s="1144"/>
      <c r="C343" s="754"/>
      <c r="D343" s="47"/>
      <c r="E343" s="754"/>
      <c r="F343" s="754"/>
      <c r="G343" s="47"/>
    </row>
    <row r="344" spans="1:7" x14ac:dyDescent="0.25">
      <c r="A344" s="1144"/>
      <c r="B344" s="1144"/>
      <c r="C344" s="754"/>
      <c r="D344" s="47"/>
      <c r="E344" s="754"/>
      <c r="F344" s="754"/>
      <c r="G344" s="47"/>
    </row>
    <row r="345" spans="1:7" x14ac:dyDescent="0.25">
      <c r="A345" s="1144"/>
      <c r="B345" s="1144"/>
      <c r="C345" s="754"/>
      <c r="D345" s="47"/>
      <c r="E345" s="754"/>
      <c r="F345" s="754"/>
      <c r="G345" s="47"/>
    </row>
    <row r="346" spans="1:7" x14ac:dyDescent="0.25">
      <c r="A346" s="1144"/>
      <c r="B346" s="1144"/>
      <c r="C346" s="754"/>
      <c r="D346" s="47"/>
      <c r="E346" s="754"/>
      <c r="F346" s="754"/>
      <c r="G346" s="47"/>
    </row>
    <row r="347" spans="1:7" x14ac:dyDescent="0.25">
      <c r="A347" s="1144"/>
      <c r="B347" s="1144"/>
      <c r="C347" s="754"/>
      <c r="D347" s="47"/>
      <c r="E347" s="754"/>
      <c r="F347" s="754"/>
      <c r="G347" s="47"/>
    </row>
    <row r="348" spans="1:7" x14ac:dyDescent="0.25">
      <c r="A348" s="1144"/>
      <c r="B348" s="1144"/>
      <c r="C348" s="754"/>
      <c r="D348" s="47"/>
      <c r="E348" s="754"/>
      <c r="F348" s="754"/>
      <c r="G348" s="47"/>
    </row>
    <row r="349" spans="1:7" x14ac:dyDescent="0.25">
      <c r="A349" s="1144"/>
      <c r="B349" s="1144"/>
      <c r="C349" s="754"/>
      <c r="D349" s="47"/>
      <c r="E349" s="754"/>
      <c r="F349" s="754"/>
      <c r="G349" s="47"/>
    </row>
    <row r="350" spans="1:7" x14ac:dyDescent="0.25">
      <c r="A350" s="1144"/>
      <c r="B350" s="1144"/>
      <c r="C350" s="754"/>
      <c r="D350" s="47"/>
      <c r="E350" s="754"/>
      <c r="F350" s="754"/>
      <c r="G350" s="47"/>
    </row>
    <row r="351" spans="1:7" x14ac:dyDescent="0.25">
      <c r="A351" s="1144"/>
      <c r="B351" s="1144"/>
      <c r="C351" s="754"/>
      <c r="D351" s="47"/>
      <c r="E351" s="754"/>
      <c r="F351" s="754"/>
      <c r="G351" s="47"/>
    </row>
    <row r="352" spans="1:7" x14ac:dyDescent="0.25">
      <c r="A352" s="1144"/>
      <c r="B352" s="1144"/>
      <c r="C352" s="754"/>
      <c r="D352" s="47"/>
      <c r="E352" s="754"/>
      <c r="F352" s="754"/>
      <c r="G352" s="47"/>
    </row>
    <row r="353" spans="1:7" x14ac:dyDescent="0.25">
      <c r="A353" s="1144"/>
      <c r="B353" s="1144"/>
      <c r="C353" s="754"/>
      <c r="D353" s="47"/>
      <c r="E353" s="754"/>
      <c r="F353" s="754"/>
      <c r="G353" s="47"/>
    </row>
    <row r="354" spans="1:7" x14ac:dyDescent="0.25">
      <c r="A354" s="1144"/>
      <c r="B354" s="1144"/>
      <c r="C354" s="754"/>
      <c r="D354" s="47"/>
      <c r="E354" s="754"/>
      <c r="F354" s="754"/>
      <c r="G354" s="47"/>
    </row>
    <row r="355" spans="1:7" x14ac:dyDescent="0.25">
      <c r="A355" s="1144"/>
      <c r="B355" s="1144"/>
      <c r="C355" s="754"/>
      <c r="D355" s="47"/>
      <c r="E355" s="754"/>
      <c r="F355" s="754"/>
      <c r="G355" s="47"/>
    </row>
    <row r="356" spans="1:7" x14ac:dyDescent="0.25">
      <c r="A356" s="1144"/>
      <c r="B356" s="1144"/>
      <c r="C356" s="754"/>
      <c r="D356" s="47"/>
      <c r="E356" s="754"/>
      <c r="F356" s="754"/>
      <c r="G356" s="47"/>
    </row>
    <row r="357" spans="1:7" x14ac:dyDescent="0.25">
      <c r="A357" s="1144"/>
      <c r="B357" s="1144"/>
      <c r="C357" s="754"/>
      <c r="D357" s="47"/>
      <c r="E357" s="754"/>
      <c r="F357" s="754"/>
      <c r="G357" s="47"/>
    </row>
    <row r="358" spans="1:7" x14ac:dyDescent="0.25">
      <c r="A358" s="1144"/>
      <c r="B358" s="1144"/>
      <c r="C358" s="754"/>
      <c r="D358" s="47"/>
      <c r="E358" s="754"/>
      <c r="F358" s="754"/>
      <c r="G358" s="47"/>
    </row>
    <row r="359" spans="1:7" x14ac:dyDescent="0.25">
      <c r="A359" s="1144"/>
      <c r="B359" s="1144"/>
      <c r="C359" s="754"/>
      <c r="D359" s="47"/>
      <c r="E359" s="754"/>
      <c r="F359" s="754"/>
      <c r="G359" s="47"/>
    </row>
    <row r="360" spans="1:7" x14ac:dyDescent="0.25">
      <c r="A360" s="1144"/>
      <c r="B360" s="1144"/>
      <c r="C360" s="754"/>
      <c r="D360" s="47"/>
      <c r="E360" s="754"/>
      <c r="F360" s="754"/>
      <c r="G360" s="47"/>
    </row>
    <row r="361" spans="1:7" x14ac:dyDescent="0.25">
      <c r="A361" s="1144"/>
      <c r="B361" s="1144"/>
      <c r="C361" s="754"/>
      <c r="D361" s="47"/>
      <c r="E361" s="754"/>
      <c r="F361" s="754"/>
      <c r="G361" s="47"/>
    </row>
    <row r="362" spans="1:7" x14ac:dyDescent="0.25">
      <c r="A362" s="1144"/>
      <c r="B362" s="1144"/>
      <c r="C362" s="754"/>
      <c r="D362" s="47"/>
      <c r="E362" s="754"/>
      <c r="F362" s="754"/>
      <c r="G362" s="47"/>
    </row>
    <row r="363" spans="1:7" x14ac:dyDescent="0.25">
      <c r="A363" s="1144"/>
      <c r="B363" s="1144"/>
      <c r="C363" s="754"/>
      <c r="D363" s="47"/>
      <c r="E363" s="754"/>
      <c r="F363" s="754"/>
      <c r="G363" s="47"/>
    </row>
    <row r="364" spans="1:7" x14ac:dyDescent="0.25">
      <c r="A364" s="1144"/>
      <c r="B364" s="1144"/>
      <c r="C364" s="754"/>
      <c r="D364" s="47"/>
      <c r="E364" s="754"/>
      <c r="F364" s="754"/>
      <c r="G364" s="47"/>
    </row>
    <row r="365" spans="1:7" x14ac:dyDescent="0.25">
      <c r="A365" s="1144"/>
      <c r="B365" s="1144"/>
      <c r="C365" s="754"/>
      <c r="D365" s="47"/>
      <c r="E365" s="754"/>
      <c r="F365" s="754"/>
      <c r="G365" s="47"/>
    </row>
    <row r="366" spans="1:7" x14ac:dyDescent="0.25">
      <c r="A366" s="1144"/>
      <c r="B366" s="1144"/>
      <c r="C366" s="754"/>
      <c r="D366" s="47"/>
      <c r="E366" s="754"/>
      <c r="F366" s="754"/>
      <c r="G366" s="47"/>
    </row>
    <row r="367" spans="1:7" x14ac:dyDescent="0.25">
      <c r="A367" s="1144"/>
      <c r="B367" s="1144"/>
      <c r="C367" s="754"/>
      <c r="D367" s="47"/>
      <c r="E367" s="754"/>
      <c r="F367" s="754"/>
      <c r="G367" s="47"/>
    </row>
    <row r="368" spans="1:7" x14ac:dyDescent="0.25">
      <c r="A368" s="1144"/>
      <c r="B368" s="1144"/>
      <c r="C368" s="754"/>
      <c r="D368" s="47"/>
      <c r="E368" s="754"/>
      <c r="F368" s="754"/>
      <c r="G368" s="47"/>
    </row>
    <row r="369" spans="1:7" x14ac:dyDescent="0.25">
      <c r="A369" s="1144"/>
      <c r="B369" s="1144"/>
      <c r="C369" s="754"/>
      <c r="D369" s="47"/>
      <c r="E369" s="754"/>
      <c r="F369" s="754"/>
      <c r="G369" s="47"/>
    </row>
    <row r="370" spans="1:7" x14ac:dyDescent="0.25">
      <c r="A370" s="1144"/>
      <c r="B370" s="1144"/>
      <c r="C370" s="754"/>
      <c r="D370" s="47"/>
      <c r="E370" s="754"/>
      <c r="F370" s="754"/>
      <c r="G370" s="47"/>
    </row>
    <row r="371" spans="1:7" x14ac:dyDescent="0.25">
      <c r="A371" s="1144"/>
      <c r="B371" s="1144"/>
      <c r="C371" s="754"/>
      <c r="D371" s="47"/>
      <c r="E371" s="754"/>
      <c r="F371" s="754"/>
      <c r="G371" s="47"/>
    </row>
    <row r="372" spans="1:7" x14ac:dyDescent="0.25">
      <c r="A372" s="1144"/>
      <c r="B372" s="1144"/>
      <c r="C372" s="754"/>
      <c r="D372" s="47"/>
      <c r="E372" s="754"/>
      <c r="F372" s="754"/>
      <c r="G372" s="47"/>
    </row>
    <row r="373" spans="1:7" x14ac:dyDescent="0.25">
      <c r="A373" s="1144"/>
      <c r="B373" s="1144"/>
      <c r="C373" s="754"/>
      <c r="D373" s="47"/>
      <c r="E373" s="754"/>
      <c r="F373" s="754"/>
      <c r="G373" s="47"/>
    </row>
    <row r="374" spans="1:7" x14ac:dyDescent="0.25">
      <c r="A374" s="1144"/>
      <c r="B374" s="1144"/>
      <c r="C374" s="754"/>
      <c r="D374" s="47"/>
      <c r="E374" s="754"/>
      <c r="F374" s="754"/>
      <c r="G374" s="47"/>
    </row>
    <row r="375" spans="1:7" x14ac:dyDescent="0.25">
      <c r="A375" s="1144"/>
      <c r="B375" s="1144"/>
      <c r="C375" s="754"/>
      <c r="D375" s="47"/>
      <c r="E375" s="754"/>
      <c r="F375" s="754"/>
      <c r="G375" s="47"/>
    </row>
    <row r="376" spans="1:7" x14ac:dyDescent="0.25">
      <c r="A376" s="1144"/>
      <c r="B376" s="1144"/>
      <c r="C376" s="754"/>
      <c r="D376" s="47"/>
      <c r="E376" s="754"/>
      <c r="F376" s="754"/>
      <c r="G376" s="47"/>
    </row>
    <row r="377" spans="1:7" x14ac:dyDescent="0.25">
      <c r="A377" s="1144"/>
      <c r="B377" s="1144"/>
      <c r="C377" s="754"/>
      <c r="D377" s="47"/>
      <c r="E377" s="754"/>
      <c r="F377" s="754"/>
      <c r="G377" s="47"/>
    </row>
    <row r="378" spans="1:7" x14ac:dyDescent="0.25">
      <c r="A378" s="1144"/>
      <c r="B378" s="1144"/>
      <c r="C378" s="754"/>
      <c r="D378" s="47"/>
      <c r="E378" s="754"/>
      <c r="F378" s="754"/>
      <c r="G378" s="47"/>
    </row>
    <row r="379" spans="1:7" x14ac:dyDescent="0.25">
      <c r="A379" s="1144"/>
      <c r="B379" s="1144"/>
      <c r="C379" s="754"/>
      <c r="D379" s="47"/>
      <c r="E379" s="754"/>
      <c r="F379" s="754"/>
      <c r="G379" s="47"/>
    </row>
    <row r="380" spans="1:7" x14ac:dyDescent="0.25">
      <c r="A380" s="1144"/>
      <c r="B380" s="1144"/>
      <c r="C380" s="754"/>
      <c r="D380" s="47"/>
      <c r="E380" s="754"/>
      <c r="F380" s="754"/>
      <c r="G380" s="47"/>
    </row>
    <row r="381" spans="1:7" x14ac:dyDescent="0.25">
      <c r="A381" s="1144"/>
      <c r="B381" s="1144"/>
      <c r="C381" s="754"/>
      <c r="D381" s="47"/>
      <c r="E381" s="754"/>
      <c r="F381" s="754"/>
      <c r="G381" s="47"/>
    </row>
    <row r="382" spans="1:7" x14ac:dyDescent="0.25">
      <c r="A382" s="1144"/>
      <c r="B382" s="1144"/>
      <c r="C382" s="754"/>
      <c r="D382" s="47"/>
      <c r="E382" s="754"/>
      <c r="F382" s="754"/>
      <c r="G382" s="47"/>
    </row>
    <row r="383" spans="1:7" x14ac:dyDescent="0.25">
      <c r="A383" s="1144"/>
      <c r="B383" s="1144"/>
      <c r="C383" s="754"/>
      <c r="D383" s="47"/>
      <c r="E383" s="754"/>
      <c r="F383" s="754"/>
      <c r="G383" s="47"/>
    </row>
    <row r="384" spans="1:7" x14ac:dyDescent="0.25">
      <c r="A384" s="1144"/>
      <c r="B384" s="1144"/>
      <c r="C384" s="754"/>
      <c r="D384" s="47"/>
      <c r="E384" s="754"/>
      <c r="F384" s="754"/>
      <c r="G384" s="47"/>
    </row>
    <row r="385" spans="1:7" x14ac:dyDescent="0.25">
      <c r="A385" s="1144"/>
      <c r="B385" s="1144"/>
      <c r="C385" s="754"/>
      <c r="D385" s="47"/>
      <c r="E385" s="754"/>
      <c r="F385" s="754"/>
      <c r="G385" s="47"/>
    </row>
    <row r="386" spans="1:7" x14ac:dyDescent="0.25">
      <c r="A386" s="1144"/>
      <c r="B386" s="1144"/>
      <c r="C386" s="754"/>
      <c r="D386" s="47"/>
      <c r="E386" s="754"/>
      <c r="F386" s="754"/>
      <c r="G386" s="47"/>
    </row>
    <row r="387" spans="1:7" x14ac:dyDescent="0.25">
      <c r="A387" s="1144"/>
      <c r="B387" s="1144"/>
      <c r="C387" s="754"/>
      <c r="D387" s="47"/>
      <c r="E387" s="754"/>
      <c r="F387" s="754"/>
      <c r="G387" s="47"/>
    </row>
    <row r="388" spans="1:7" x14ac:dyDescent="0.25">
      <c r="A388" s="1144"/>
      <c r="B388" s="1144"/>
      <c r="C388" s="754"/>
      <c r="D388" s="47"/>
      <c r="E388" s="754"/>
      <c r="F388" s="754"/>
      <c r="G388" s="47"/>
    </row>
    <row r="389" spans="1:7" x14ac:dyDescent="0.25">
      <c r="A389" s="1144"/>
      <c r="B389" s="1144"/>
      <c r="C389" s="754"/>
      <c r="D389" s="47"/>
      <c r="E389" s="754"/>
      <c r="F389" s="754"/>
      <c r="G389" s="47"/>
    </row>
    <row r="390" spans="1:7" x14ac:dyDescent="0.25">
      <c r="A390" s="1144"/>
      <c r="B390" s="1144"/>
      <c r="C390" s="754"/>
      <c r="D390" s="47"/>
      <c r="E390" s="754"/>
      <c r="F390" s="754"/>
      <c r="G390" s="47"/>
    </row>
    <row r="391" spans="1:7" x14ac:dyDescent="0.25">
      <c r="A391" s="1144"/>
      <c r="B391" s="1144"/>
      <c r="C391" s="754"/>
      <c r="D391" s="47"/>
      <c r="E391" s="754"/>
      <c r="F391" s="754"/>
      <c r="G391" s="47"/>
    </row>
    <row r="392" spans="1:7" x14ac:dyDescent="0.25">
      <c r="A392" s="1144"/>
      <c r="B392" s="1144"/>
      <c r="C392" s="754"/>
      <c r="D392" s="47"/>
      <c r="E392" s="754"/>
      <c r="F392" s="754"/>
      <c r="G392" s="47"/>
    </row>
    <row r="393" spans="1:7" x14ac:dyDescent="0.25">
      <c r="A393" s="1144"/>
      <c r="B393" s="1144"/>
      <c r="C393" s="754"/>
      <c r="D393" s="47"/>
      <c r="E393" s="754"/>
      <c r="F393" s="754"/>
      <c r="G393" s="47"/>
    </row>
    <row r="394" spans="1:7" x14ac:dyDescent="0.25">
      <c r="A394" s="1144"/>
      <c r="B394" s="1144"/>
      <c r="C394" s="754"/>
      <c r="D394" s="47"/>
      <c r="E394" s="754"/>
      <c r="F394" s="754"/>
      <c r="G394" s="47"/>
    </row>
    <row r="395" spans="1:7" x14ac:dyDescent="0.25">
      <c r="A395" s="1144"/>
      <c r="B395" s="1144"/>
      <c r="C395" s="754"/>
      <c r="D395" s="47"/>
      <c r="E395" s="754"/>
      <c r="F395" s="754"/>
      <c r="G395" s="47"/>
    </row>
    <row r="396" spans="1:7" x14ac:dyDescent="0.25">
      <c r="A396" s="1144"/>
      <c r="B396" s="1144"/>
      <c r="C396" s="754"/>
      <c r="D396" s="47"/>
      <c r="E396" s="754"/>
      <c r="F396" s="754"/>
      <c r="G396" s="47"/>
    </row>
    <row r="397" spans="1:7" x14ac:dyDescent="0.25">
      <c r="A397" s="1144"/>
      <c r="B397" s="1144"/>
      <c r="C397" s="754"/>
      <c r="D397" s="47"/>
      <c r="E397" s="754"/>
      <c r="F397" s="754"/>
      <c r="G397" s="47"/>
    </row>
    <row r="398" spans="1:7" x14ac:dyDescent="0.25">
      <c r="A398" s="1144"/>
      <c r="B398" s="1144"/>
      <c r="C398" s="754"/>
      <c r="D398" s="47"/>
      <c r="E398" s="754"/>
      <c r="F398" s="754"/>
      <c r="G398" s="47"/>
    </row>
    <row r="399" spans="1:7" x14ac:dyDescent="0.25">
      <c r="A399" s="1144"/>
      <c r="B399" s="1144"/>
      <c r="C399" s="754"/>
      <c r="D399" s="47"/>
      <c r="E399" s="754"/>
      <c r="F399" s="754"/>
      <c r="G399" s="47"/>
    </row>
    <row r="400" spans="1:7" x14ac:dyDescent="0.25">
      <c r="A400" s="1144"/>
      <c r="B400" s="1144"/>
      <c r="C400" s="754"/>
      <c r="D400" s="47"/>
      <c r="E400" s="754"/>
      <c r="F400" s="754"/>
      <c r="G400" s="47"/>
    </row>
    <row r="401" spans="1:7" x14ac:dyDescent="0.25">
      <c r="A401" s="1144"/>
      <c r="B401" s="1144"/>
      <c r="C401" s="754"/>
      <c r="D401" s="47"/>
      <c r="E401" s="754"/>
      <c r="F401" s="754"/>
      <c r="G401" s="47"/>
    </row>
    <row r="402" spans="1:7" x14ac:dyDescent="0.25">
      <c r="A402" s="1144"/>
      <c r="B402" s="1144"/>
      <c r="C402" s="754"/>
      <c r="D402" s="47"/>
      <c r="E402" s="754"/>
      <c r="F402" s="754"/>
      <c r="G402" s="47"/>
    </row>
    <row r="403" spans="1:7" x14ac:dyDescent="0.25">
      <c r="A403" s="1144"/>
      <c r="B403" s="1144"/>
      <c r="C403" s="754"/>
      <c r="D403" s="47"/>
      <c r="E403" s="754"/>
      <c r="F403" s="754"/>
      <c r="G403" s="47"/>
    </row>
    <row r="404" spans="1:7" x14ac:dyDescent="0.25">
      <c r="A404" s="1144"/>
      <c r="B404" s="1144"/>
      <c r="C404" s="754"/>
      <c r="D404" s="47"/>
      <c r="E404" s="754"/>
      <c r="F404" s="754"/>
      <c r="G404" s="47"/>
    </row>
    <row r="405" spans="1:7" x14ac:dyDescent="0.25">
      <c r="A405" s="1144"/>
      <c r="B405" s="1144"/>
      <c r="C405" s="754"/>
      <c r="D405" s="47"/>
      <c r="E405" s="754"/>
      <c r="F405" s="754"/>
      <c r="G405" s="47"/>
    </row>
    <row r="406" spans="1:7" x14ac:dyDescent="0.25">
      <c r="A406" s="1144"/>
      <c r="B406" s="1144"/>
      <c r="C406" s="754"/>
      <c r="D406" s="47"/>
      <c r="E406" s="754"/>
      <c r="F406" s="754"/>
      <c r="G406" s="47"/>
    </row>
    <row r="407" spans="1:7" x14ac:dyDescent="0.25">
      <c r="A407" s="1144"/>
      <c r="B407" s="1144"/>
      <c r="C407" s="754"/>
      <c r="D407" s="47"/>
      <c r="E407" s="754"/>
      <c r="F407" s="754"/>
      <c r="G407" s="47"/>
    </row>
    <row r="408" spans="1:7" x14ac:dyDescent="0.25">
      <c r="A408" s="1144"/>
      <c r="B408" s="1144"/>
      <c r="C408" s="754"/>
      <c r="D408" s="47"/>
      <c r="E408" s="754"/>
      <c r="F408" s="754"/>
      <c r="G408" s="47"/>
    </row>
    <row r="409" spans="1:7" x14ac:dyDescent="0.25">
      <c r="A409" s="1144"/>
      <c r="B409" s="1144"/>
      <c r="C409" s="754"/>
      <c r="D409" s="47"/>
      <c r="E409" s="754"/>
      <c r="F409" s="754"/>
      <c r="G409" s="47"/>
    </row>
    <row r="410" spans="1:7" x14ac:dyDescent="0.25">
      <c r="A410" s="1144"/>
      <c r="B410" s="1144"/>
      <c r="C410" s="754"/>
      <c r="D410" s="47"/>
      <c r="E410" s="754"/>
      <c r="F410" s="754"/>
      <c r="G410" s="47"/>
    </row>
    <row r="411" spans="1:7" x14ac:dyDescent="0.25">
      <c r="A411" s="1144"/>
      <c r="B411" s="1144"/>
      <c r="C411" s="754"/>
      <c r="D411" s="47"/>
      <c r="E411" s="754"/>
      <c r="F411" s="754"/>
      <c r="G411" s="47"/>
    </row>
    <row r="412" spans="1:7" x14ac:dyDescent="0.25">
      <c r="A412" s="1144"/>
      <c r="B412" s="1144"/>
      <c r="C412" s="754"/>
      <c r="D412" s="47"/>
      <c r="E412" s="754"/>
      <c r="F412" s="754"/>
      <c r="G412" s="47"/>
    </row>
    <row r="413" spans="1:7" x14ac:dyDescent="0.25">
      <c r="A413" s="1144"/>
      <c r="B413" s="1144"/>
      <c r="C413" s="754"/>
      <c r="D413" s="47"/>
      <c r="E413" s="754"/>
      <c r="F413" s="754"/>
      <c r="G413" s="47"/>
    </row>
    <row r="414" spans="1:7" x14ac:dyDescent="0.25">
      <c r="A414" s="1144"/>
      <c r="B414" s="1144"/>
      <c r="C414" s="754"/>
      <c r="D414" s="47"/>
      <c r="E414" s="754"/>
      <c r="F414" s="754"/>
      <c r="G414" s="47"/>
    </row>
    <row r="415" spans="1:7" x14ac:dyDescent="0.25">
      <c r="A415" s="1144"/>
      <c r="B415" s="1144"/>
      <c r="C415" s="754"/>
      <c r="D415" s="47"/>
      <c r="E415" s="754"/>
      <c r="F415" s="754"/>
      <c r="G415" s="47"/>
    </row>
    <row r="416" spans="1:7" x14ac:dyDescent="0.25">
      <c r="A416" s="1144"/>
      <c r="B416" s="1144"/>
      <c r="C416" s="754"/>
      <c r="D416" s="47"/>
      <c r="E416" s="754"/>
      <c r="F416" s="754"/>
      <c r="G416" s="47"/>
    </row>
    <row r="417" spans="1:7" x14ac:dyDescent="0.25">
      <c r="A417" s="1144"/>
      <c r="B417" s="1144"/>
      <c r="C417" s="754"/>
      <c r="D417" s="47"/>
      <c r="E417" s="754"/>
      <c r="F417" s="754"/>
      <c r="G417" s="47"/>
    </row>
    <row r="418" spans="1:7" x14ac:dyDescent="0.25">
      <c r="A418" s="1144"/>
      <c r="B418" s="1144"/>
      <c r="C418" s="754"/>
      <c r="D418" s="47"/>
      <c r="E418" s="754"/>
      <c r="F418" s="754"/>
      <c r="G418" s="47"/>
    </row>
    <row r="419" spans="1:7" x14ac:dyDescent="0.25">
      <c r="A419" s="1144"/>
      <c r="B419" s="1144"/>
      <c r="C419" s="754"/>
      <c r="D419" s="47"/>
      <c r="E419" s="754"/>
      <c r="F419" s="754"/>
      <c r="G419" s="47"/>
    </row>
    <row r="420" spans="1:7" x14ac:dyDescent="0.25">
      <c r="A420" s="1144"/>
      <c r="B420" s="1144"/>
      <c r="C420" s="754"/>
      <c r="D420" s="47"/>
      <c r="E420" s="754"/>
      <c r="F420" s="754"/>
      <c r="G420" s="47"/>
    </row>
    <row r="421" spans="1:7" x14ac:dyDescent="0.25">
      <c r="A421" s="1144"/>
      <c r="B421" s="1144"/>
      <c r="C421" s="754"/>
      <c r="D421" s="47"/>
      <c r="E421" s="754"/>
      <c r="F421" s="754"/>
      <c r="G421" s="47"/>
    </row>
    <row r="422" spans="1:7" x14ac:dyDescent="0.25">
      <c r="A422" s="1144"/>
      <c r="B422" s="1144"/>
      <c r="C422" s="754"/>
      <c r="D422" s="47"/>
      <c r="E422" s="754"/>
      <c r="F422" s="754"/>
      <c r="G422" s="47"/>
    </row>
    <row r="423" spans="1:7" x14ac:dyDescent="0.25">
      <c r="A423" s="1144"/>
      <c r="B423" s="1144"/>
      <c r="C423" s="754"/>
      <c r="D423" s="47"/>
      <c r="E423" s="754"/>
      <c r="F423" s="754"/>
      <c r="G423" s="47"/>
    </row>
    <row r="424" spans="1:7" x14ac:dyDescent="0.25">
      <c r="A424" s="1144"/>
      <c r="B424" s="1144"/>
      <c r="C424" s="754"/>
      <c r="D424" s="47"/>
      <c r="E424" s="754"/>
      <c r="F424" s="754"/>
      <c r="G424" s="47"/>
    </row>
    <row r="425" spans="1:7" x14ac:dyDescent="0.25">
      <c r="A425" s="1144"/>
      <c r="B425" s="1144"/>
      <c r="C425" s="754"/>
      <c r="D425" s="47"/>
      <c r="E425" s="754"/>
      <c r="F425" s="754"/>
      <c r="G425" s="47"/>
    </row>
    <row r="426" spans="1:7" x14ac:dyDescent="0.25">
      <c r="A426" s="1144"/>
      <c r="B426" s="1144"/>
      <c r="C426" s="754"/>
      <c r="D426" s="47"/>
      <c r="E426" s="754"/>
      <c r="F426" s="754"/>
      <c r="G426" s="47"/>
    </row>
    <row r="427" spans="1:7" x14ac:dyDescent="0.25">
      <c r="A427" s="1144"/>
      <c r="B427" s="1144"/>
      <c r="C427" s="754"/>
      <c r="D427" s="47"/>
      <c r="E427" s="754"/>
      <c r="F427" s="754"/>
      <c r="G427" s="47"/>
    </row>
    <row r="428" spans="1:7" x14ac:dyDescent="0.25">
      <c r="A428" s="1144"/>
      <c r="B428" s="1144"/>
      <c r="C428" s="754"/>
      <c r="D428" s="47"/>
      <c r="E428" s="754"/>
      <c r="F428" s="754"/>
      <c r="G428" s="47"/>
    </row>
    <row r="429" spans="1:7" x14ac:dyDescent="0.25">
      <c r="A429" s="1144"/>
      <c r="B429" s="1144"/>
      <c r="C429" s="754"/>
      <c r="D429" s="47"/>
      <c r="E429" s="754"/>
      <c r="F429" s="754"/>
      <c r="G429" s="47"/>
    </row>
    <row r="430" spans="1:7" x14ac:dyDescent="0.25">
      <c r="A430" s="1144"/>
      <c r="B430" s="1144"/>
      <c r="C430" s="754"/>
      <c r="D430" s="47"/>
      <c r="E430" s="754"/>
      <c r="F430" s="754"/>
      <c r="G430" s="47"/>
    </row>
    <row r="431" spans="1:7" x14ac:dyDescent="0.25">
      <c r="A431" s="1144"/>
      <c r="B431" s="1144"/>
      <c r="C431" s="754"/>
      <c r="D431" s="47"/>
      <c r="E431" s="754"/>
      <c r="F431" s="754"/>
      <c r="G431" s="47"/>
    </row>
    <row r="432" spans="1:7" x14ac:dyDescent="0.25">
      <c r="A432" s="1144"/>
      <c r="B432" s="1144"/>
      <c r="C432" s="754"/>
      <c r="D432" s="47"/>
      <c r="E432" s="754"/>
      <c r="F432" s="754"/>
      <c r="G432" s="47"/>
    </row>
    <row r="433" spans="1:7" x14ac:dyDescent="0.25">
      <c r="A433" s="1144"/>
      <c r="B433" s="1144"/>
      <c r="C433" s="754"/>
      <c r="D433" s="47"/>
      <c r="E433" s="754"/>
      <c r="F433" s="754"/>
      <c r="G433" s="47"/>
    </row>
    <row r="434" spans="1:7" x14ac:dyDescent="0.25">
      <c r="A434" s="1144"/>
      <c r="B434" s="1144"/>
      <c r="C434" s="754"/>
      <c r="D434" s="47"/>
      <c r="E434" s="754"/>
      <c r="F434" s="754"/>
      <c r="G434" s="47"/>
    </row>
    <row r="435" spans="1:7" x14ac:dyDescent="0.25">
      <c r="A435" s="1144"/>
      <c r="B435" s="1144"/>
      <c r="C435" s="754"/>
      <c r="D435" s="47"/>
      <c r="E435" s="754"/>
      <c r="F435" s="754"/>
      <c r="G435" s="47"/>
    </row>
    <row r="436" spans="1:7" x14ac:dyDescent="0.25">
      <c r="A436" s="1144"/>
      <c r="B436" s="1144"/>
      <c r="C436" s="754"/>
      <c r="D436" s="47"/>
      <c r="E436" s="754"/>
      <c r="F436" s="754"/>
      <c r="G436" s="47"/>
    </row>
    <row r="437" spans="1:7" x14ac:dyDescent="0.25">
      <c r="A437" s="1144"/>
      <c r="B437" s="1144"/>
      <c r="C437" s="754"/>
      <c r="D437" s="47"/>
      <c r="E437" s="754"/>
      <c r="F437" s="754"/>
      <c r="G437" s="47"/>
    </row>
    <row r="438" spans="1:7" x14ac:dyDescent="0.25">
      <c r="A438" s="1144"/>
      <c r="B438" s="1144"/>
      <c r="C438" s="754"/>
      <c r="D438" s="47"/>
      <c r="E438" s="754"/>
      <c r="F438" s="754"/>
      <c r="G438" s="47"/>
    </row>
    <row r="439" spans="1:7" x14ac:dyDescent="0.25">
      <c r="A439" s="1144"/>
      <c r="B439" s="1144"/>
      <c r="C439" s="754"/>
      <c r="D439" s="47"/>
      <c r="E439" s="754"/>
      <c r="F439" s="754"/>
      <c r="G439" s="47"/>
    </row>
    <row r="440" spans="1:7" x14ac:dyDescent="0.25">
      <c r="A440" s="1144"/>
      <c r="B440" s="1144"/>
      <c r="C440" s="754"/>
      <c r="D440" s="47"/>
      <c r="E440" s="754"/>
      <c r="F440" s="754"/>
      <c r="G440" s="47"/>
    </row>
    <row r="441" spans="1:7" x14ac:dyDescent="0.25">
      <c r="A441" s="1144"/>
      <c r="B441" s="1144"/>
      <c r="C441" s="754"/>
      <c r="D441" s="47"/>
      <c r="E441" s="754"/>
      <c r="F441" s="754"/>
      <c r="G441" s="47"/>
    </row>
    <row r="442" spans="1:7" x14ac:dyDescent="0.25">
      <c r="A442" s="1144"/>
      <c r="B442" s="1144"/>
      <c r="C442" s="754"/>
      <c r="D442" s="47"/>
      <c r="E442" s="754"/>
      <c r="F442" s="754"/>
      <c r="G442" s="47"/>
    </row>
    <row r="443" spans="1:7" x14ac:dyDescent="0.25">
      <c r="A443" s="1144"/>
      <c r="B443" s="1144"/>
      <c r="C443" s="754"/>
      <c r="D443" s="47"/>
      <c r="E443" s="754"/>
      <c r="F443" s="754"/>
      <c r="G443" s="47"/>
    </row>
    <row r="444" spans="1:7" x14ac:dyDescent="0.25">
      <c r="A444" s="1144"/>
      <c r="B444" s="1144"/>
      <c r="C444" s="754"/>
      <c r="D444" s="47"/>
      <c r="E444" s="754"/>
      <c r="F444" s="754"/>
      <c r="G444" s="47"/>
    </row>
    <row r="445" spans="1:7" x14ac:dyDescent="0.25">
      <c r="A445" s="1144"/>
      <c r="B445" s="1144"/>
      <c r="C445" s="754"/>
      <c r="D445" s="47"/>
      <c r="E445" s="754"/>
      <c r="F445" s="754"/>
      <c r="G445" s="47"/>
    </row>
    <row r="446" spans="1:7" x14ac:dyDescent="0.25">
      <c r="A446" s="1144"/>
      <c r="B446" s="1144"/>
      <c r="C446" s="754"/>
      <c r="D446" s="47"/>
      <c r="E446" s="754"/>
      <c r="F446" s="754"/>
      <c r="G446" s="47"/>
    </row>
    <row r="447" spans="1:7" x14ac:dyDescent="0.25">
      <c r="A447" s="1144"/>
      <c r="B447" s="1144"/>
      <c r="C447" s="754"/>
      <c r="D447" s="47"/>
      <c r="E447" s="754"/>
      <c r="F447" s="754"/>
      <c r="G447" s="47"/>
    </row>
    <row r="448" spans="1:7" x14ac:dyDescent="0.25">
      <c r="A448" s="1144"/>
      <c r="B448" s="1144"/>
      <c r="C448" s="754"/>
      <c r="D448" s="47"/>
      <c r="E448" s="754"/>
      <c r="F448" s="754"/>
      <c r="G448" s="47"/>
    </row>
    <row r="449" spans="1:7" x14ac:dyDescent="0.25">
      <c r="A449" s="1144"/>
      <c r="B449" s="1144"/>
      <c r="C449" s="754"/>
      <c r="D449" s="47"/>
      <c r="E449" s="754"/>
      <c r="F449" s="754"/>
      <c r="G449" s="47"/>
    </row>
    <row r="450" spans="1:7" x14ac:dyDescent="0.25">
      <c r="A450" s="1144"/>
      <c r="B450" s="1144"/>
      <c r="C450" s="754"/>
      <c r="D450" s="47"/>
      <c r="E450" s="754"/>
      <c r="F450" s="754"/>
      <c r="G450" s="47"/>
    </row>
    <row r="451" spans="1:7" x14ac:dyDescent="0.25">
      <c r="A451" s="1144"/>
      <c r="B451" s="1144"/>
      <c r="C451" s="754"/>
      <c r="D451" s="47"/>
      <c r="E451" s="754"/>
      <c r="F451" s="754"/>
      <c r="G451" s="47"/>
    </row>
    <row r="452" spans="1:7" x14ac:dyDescent="0.25">
      <c r="A452" s="1144"/>
      <c r="B452" s="1144"/>
      <c r="C452" s="754"/>
      <c r="D452" s="47"/>
      <c r="E452" s="754"/>
      <c r="F452" s="754"/>
      <c r="G452" s="47"/>
    </row>
    <row r="453" spans="1:7" x14ac:dyDescent="0.25">
      <c r="A453" s="1144"/>
      <c r="B453" s="1144"/>
      <c r="C453" s="754"/>
      <c r="D453" s="47"/>
      <c r="E453" s="754"/>
      <c r="F453" s="754"/>
      <c r="G453" s="47"/>
    </row>
    <row r="454" spans="1:7" x14ac:dyDescent="0.25">
      <c r="A454" s="1144"/>
      <c r="B454" s="1144"/>
      <c r="C454" s="754"/>
      <c r="D454" s="47"/>
      <c r="E454" s="754"/>
      <c r="F454" s="754"/>
      <c r="G454" s="47"/>
    </row>
    <row r="455" spans="1:7" x14ac:dyDescent="0.25">
      <c r="A455" s="1144"/>
      <c r="B455" s="1144"/>
      <c r="C455" s="754"/>
      <c r="D455" s="47"/>
      <c r="E455" s="754"/>
      <c r="F455" s="754"/>
      <c r="G455" s="47"/>
    </row>
    <row r="456" spans="1:7" x14ac:dyDescent="0.25">
      <c r="A456" s="1144"/>
      <c r="B456" s="1144"/>
      <c r="C456" s="754"/>
      <c r="D456" s="47"/>
      <c r="E456" s="754"/>
      <c r="F456" s="754"/>
      <c r="G456" s="47"/>
    </row>
    <row r="457" spans="1:7" x14ac:dyDescent="0.25">
      <c r="A457" s="1144"/>
      <c r="B457" s="1144"/>
      <c r="C457" s="754"/>
      <c r="D457" s="47"/>
      <c r="E457" s="754"/>
      <c r="F457" s="754"/>
      <c r="G457" s="47"/>
    </row>
    <row r="458" spans="1:7" x14ac:dyDescent="0.25">
      <c r="A458" s="1144"/>
      <c r="B458" s="1144"/>
      <c r="C458" s="754"/>
      <c r="D458" s="47"/>
      <c r="E458" s="754"/>
      <c r="F458" s="754"/>
      <c r="G458" s="47"/>
    </row>
    <row r="459" spans="1:7" x14ac:dyDescent="0.25">
      <c r="A459" s="1144"/>
      <c r="B459" s="1144"/>
      <c r="C459" s="754"/>
      <c r="D459" s="47"/>
      <c r="E459" s="754"/>
      <c r="F459" s="754"/>
      <c r="G459" s="47"/>
    </row>
    <row r="460" spans="1:7" x14ac:dyDescent="0.25">
      <c r="A460" s="1144"/>
      <c r="B460" s="1144"/>
      <c r="C460" s="754"/>
      <c r="D460" s="47"/>
      <c r="E460" s="754"/>
      <c r="F460" s="754"/>
      <c r="G460" s="47"/>
    </row>
    <row r="461" spans="1:7" x14ac:dyDescent="0.25">
      <c r="A461" s="1144"/>
      <c r="B461" s="1144"/>
      <c r="C461" s="754"/>
      <c r="D461" s="47"/>
      <c r="E461" s="754"/>
      <c r="F461" s="754"/>
      <c r="G461" s="47"/>
    </row>
    <row r="462" spans="1:7" x14ac:dyDescent="0.25">
      <c r="A462" s="1144"/>
      <c r="B462" s="1144"/>
      <c r="C462" s="754"/>
      <c r="D462" s="47"/>
      <c r="E462" s="754"/>
      <c r="F462" s="754"/>
      <c r="G462" s="47"/>
    </row>
    <row r="463" spans="1:7" x14ac:dyDescent="0.25">
      <c r="A463" s="1144"/>
      <c r="B463" s="1144"/>
      <c r="C463" s="754"/>
      <c r="D463" s="47"/>
      <c r="E463" s="754"/>
      <c r="F463" s="754"/>
      <c r="G463" s="47"/>
    </row>
    <row r="464" spans="1:7" x14ac:dyDescent="0.25">
      <c r="A464" s="1144"/>
      <c r="B464" s="1144"/>
      <c r="C464" s="754"/>
      <c r="D464" s="47"/>
      <c r="E464" s="754"/>
      <c r="F464" s="754"/>
      <c r="G464" s="47"/>
    </row>
    <row r="465" spans="1:7" x14ac:dyDescent="0.25">
      <c r="A465" s="1144"/>
      <c r="B465" s="1144"/>
      <c r="C465" s="754"/>
      <c r="D465" s="47"/>
      <c r="E465" s="754"/>
      <c r="F465" s="754"/>
      <c r="G465" s="47"/>
    </row>
    <row r="466" spans="1:7" x14ac:dyDescent="0.25">
      <c r="A466" s="1144"/>
      <c r="B466" s="1144"/>
      <c r="C466" s="754"/>
      <c r="D466" s="47"/>
      <c r="E466" s="754"/>
      <c r="F466" s="754"/>
      <c r="G466" s="47"/>
    </row>
    <row r="467" spans="1:7" x14ac:dyDescent="0.25">
      <c r="A467" s="1144"/>
      <c r="B467" s="1144"/>
      <c r="C467" s="754"/>
      <c r="D467" s="47"/>
      <c r="E467" s="754"/>
      <c r="F467" s="754"/>
      <c r="G467" s="47"/>
    </row>
    <row r="468" spans="1:7" x14ac:dyDescent="0.25">
      <c r="A468" s="1144"/>
      <c r="B468" s="1144"/>
      <c r="C468" s="754"/>
      <c r="D468" s="47"/>
      <c r="E468" s="754"/>
      <c r="F468" s="754"/>
      <c r="G468" s="47"/>
    </row>
    <row r="469" spans="1:7" x14ac:dyDescent="0.25">
      <c r="A469" s="1144"/>
      <c r="B469" s="1144"/>
      <c r="C469" s="754"/>
      <c r="D469" s="47"/>
      <c r="E469" s="754"/>
      <c r="F469" s="754"/>
      <c r="G469" s="47"/>
    </row>
    <row r="470" spans="1:7" x14ac:dyDescent="0.25">
      <c r="A470" s="1144"/>
      <c r="B470" s="1144"/>
      <c r="C470" s="754"/>
      <c r="D470" s="47"/>
      <c r="E470" s="754"/>
      <c r="F470" s="754"/>
      <c r="G470" s="47"/>
    </row>
    <row r="471" spans="1:7" x14ac:dyDescent="0.25">
      <c r="A471" s="1144"/>
      <c r="B471" s="1144"/>
      <c r="C471" s="754"/>
      <c r="D471" s="47"/>
      <c r="E471" s="754"/>
      <c r="F471" s="754"/>
      <c r="G471" s="47"/>
    </row>
    <row r="472" spans="1:7" x14ac:dyDescent="0.25">
      <c r="A472" s="1144"/>
      <c r="B472" s="1144"/>
      <c r="C472" s="754"/>
      <c r="D472" s="47"/>
      <c r="E472" s="754"/>
      <c r="F472" s="754"/>
      <c r="G472" s="47"/>
    </row>
    <row r="473" spans="1:7" x14ac:dyDescent="0.25">
      <c r="A473" s="1144"/>
      <c r="B473" s="1144"/>
      <c r="C473" s="754"/>
      <c r="D473" s="47"/>
      <c r="E473" s="754"/>
      <c r="F473" s="754"/>
      <c r="G473" s="47"/>
    </row>
    <row r="474" spans="1:7" x14ac:dyDescent="0.25">
      <c r="A474" s="1144"/>
      <c r="B474" s="1144"/>
      <c r="C474" s="754"/>
      <c r="D474" s="47"/>
      <c r="E474" s="754"/>
      <c r="F474" s="754"/>
      <c r="G474" s="47"/>
    </row>
    <row r="475" spans="1:7" x14ac:dyDescent="0.25">
      <c r="A475" s="1144"/>
      <c r="B475" s="1144"/>
      <c r="C475" s="754"/>
      <c r="D475" s="47"/>
      <c r="E475" s="754"/>
      <c r="F475" s="754"/>
      <c r="G475" s="47"/>
    </row>
    <row r="476" spans="1:7" x14ac:dyDescent="0.25">
      <c r="A476" s="1144"/>
      <c r="B476" s="1144"/>
      <c r="C476" s="754"/>
      <c r="D476" s="47"/>
      <c r="E476" s="754"/>
      <c r="F476" s="754"/>
      <c r="G476" s="47"/>
    </row>
    <row r="477" spans="1:7" x14ac:dyDescent="0.25">
      <c r="A477" s="1144"/>
      <c r="B477" s="1144"/>
      <c r="C477" s="754"/>
      <c r="D477" s="47"/>
      <c r="E477" s="754"/>
      <c r="F477" s="754"/>
      <c r="G477" s="47"/>
    </row>
    <row r="478" spans="1:7" x14ac:dyDescent="0.25">
      <c r="A478" s="1144"/>
      <c r="B478" s="1144"/>
      <c r="C478" s="754"/>
      <c r="D478" s="47"/>
      <c r="E478" s="754"/>
      <c r="F478" s="754"/>
      <c r="G478" s="47"/>
    </row>
    <row r="479" spans="1:7" x14ac:dyDescent="0.25">
      <c r="A479" s="1144"/>
      <c r="B479" s="1144"/>
      <c r="C479" s="754"/>
      <c r="D479" s="47"/>
      <c r="E479" s="754"/>
      <c r="F479" s="754"/>
      <c r="G479" s="47"/>
    </row>
    <row r="480" spans="1:7" x14ac:dyDescent="0.25">
      <c r="A480" s="1144"/>
      <c r="B480" s="1144"/>
      <c r="C480" s="754"/>
      <c r="D480" s="47"/>
      <c r="E480" s="754"/>
      <c r="F480" s="754"/>
      <c r="G480" s="47"/>
    </row>
    <row r="481" spans="1:7" x14ac:dyDescent="0.25">
      <c r="A481" s="1144"/>
      <c r="B481" s="1144"/>
      <c r="C481" s="754"/>
      <c r="D481" s="47"/>
      <c r="E481" s="754"/>
      <c r="F481" s="754"/>
      <c r="G481" s="47"/>
    </row>
    <row r="482" spans="1:7" x14ac:dyDescent="0.25">
      <c r="A482" s="754"/>
      <c r="B482" s="754"/>
      <c r="C482" s="754"/>
      <c r="D482" s="47"/>
      <c r="E482" s="754"/>
      <c r="F482" s="754"/>
      <c r="G482" s="47"/>
    </row>
    <row r="483" spans="1:7" x14ac:dyDescent="0.25">
      <c r="A483" s="754"/>
      <c r="B483" s="754"/>
      <c r="C483" s="754"/>
      <c r="D483" s="47"/>
      <c r="E483" s="754"/>
      <c r="F483" s="754"/>
      <c r="G483" s="47"/>
    </row>
  </sheetData>
  <mergeCells count="479">
    <mergeCell ref="A475:B475"/>
    <mergeCell ref="A476:B476"/>
    <mergeCell ref="A473:B473"/>
    <mergeCell ref="A474:B474"/>
    <mergeCell ref="A471:B471"/>
    <mergeCell ref="A472:B472"/>
    <mergeCell ref="A481:B481"/>
    <mergeCell ref="A479:B479"/>
    <mergeCell ref="A480:B480"/>
    <mergeCell ref="A477:B477"/>
    <mergeCell ref="A478:B478"/>
    <mergeCell ref="A463:B463"/>
    <mergeCell ref="A464:B464"/>
    <mergeCell ref="A461:B461"/>
    <mergeCell ref="A462:B462"/>
    <mergeCell ref="A459:B459"/>
    <mergeCell ref="A460:B460"/>
    <mergeCell ref="A469:B469"/>
    <mergeCell ref="A470:B470"/>
    <mergeCell ref="A467:B467"/>
    <mergeCell ref="A468:B468"/>
    <mergeCell ref="A465:B465"/>
    <mergeCell ref="A466:B466"/>
    <mergeCell ref="A451:B451"/>
    <mergeCell ref="A452:B452"/>
    <mergeCell ref="A449:B449"/>
    <mergeCell ref="A450:B450"/>
    <mergeCell ref="A447:B447"/>
    <mergeCell ref="A448:B448"/>
    <mergeCell ref="A457:B457"/>
    <mergeCell ref="A458:B458"/>
    <mergeCell ref="A455:B455"/>
    <mergeCell ref="A456:B456"/>
    <mergeCell ref="A453:B453"/>
    <mergeCell ref="A454:B454"/>
    <mergeCell ref="A439:B439"/>
    <mergeCell ref="A440:B440"/>
    <mergeCell ref="A437:B437"/>
    <mergeCell ref="A438:B438"/>
    <mergeCell ref="A435:B435"/>
    <mergeCell ref="A436:B436"/>
    <mergeCell ref="A445:B445"/>
    <mergeCell ref="A446:B446"/>
    <mergeCell ref="A443:B443"/>
    <mergeCell ref="A444:B444"/>
    <mergeCell ref="A441:B441"/>
    <mergeCell ref="A442:B442"/>
    <mergeCell ref="A427:B427"/>
    <mergeCell ref="A428:B428"/>
    <mergeCell ref="A425:B425"/>
    <mergeCell ref="A426:B426"/>
    <mergeCell ref="A423:B423"/>
    <mergeCell ref="A424:B424"/>
    <mergeCell ref="A433:B433"/>
    <mergeCell ref="A434:B434"/>
    <mergeCell ref="A431:B431"/>
    <mergeCell ref="A432:B432"/>
    <mergeCell ref="A429:B429"/>
    <mergeCell ref="A430:B430"/>
    <mergeCell ref="A415:B415"/>
    <mergeCell ref="A416:B416"/>
    <mergeCell ref="A413:B413"/>
    <mergeCell ref="A414:B414"/>
    <mergeCell ref="A411:B411"/>
    <mergeCell ref="A412:B412"/>
    <mergeCell ref="A421:B421"/>
    <mergeCell ref="A422:B422"/>
    <mergeCell ref="A419:B419"/>
    <mergeCell ref="A420:B420"/>
    <mergeCell ref="A417:B417"/>
    <mergeCell ref="A418:B418"/>
    <mergeCell ref="A403:B403"/>
    <mergeCell ref="A404:B404"/>
    <mergeCell ref="A401:B401"/>
    <mergeCell ref="A402:B402"/>
    <mergeCell ref="A399:B399"/>
    <mergeCell ref="A400:B400"/>
    <mergeCell ref="A409:B409"/>
    <mergeCell ref="A410:B410"/>
    <mergeCell ref="A407:B407"/>
    <mergeCell ref="A408:B408"/>
    <mergeCell ref="A405:B405"/>
    <mergeCell ref="A406:B406"/>
    <mergeCell ref="A391:B391"/>
    <mergeCell ref="A392:B392"/>
    <mergeCell ref="A389:B389"/>
    <mergeCell ref="A390:B390"/>
    <mergeCell ref="A387:B387"/>
    <mergeCell ref="A388:B388"/>
    <mergeCell ref="A397:B397"/>
    <mergeCell ref="A398:B398"/>
    <mergeCell ref="A395:B395"/>
    <mergeCell ref="A396:B396"/>
    <mergeCell ref="A393:B393"/>
    <mergeCell ref="A394:B394"/>
    <mergeCell ref="A379:B379"/>
    <mergeCell ref="A380:B380"/>
    <mergeCell ref="A377:B377"/>
    <mergeCell ref="A378:B378"/>
    <mergeCell ref="A375:B375"/>
    <mergeCell ref="A376:B376"/>
    <mergeCell ref="A385:B385"/>
    <mergeCell ref="A386:B386"/>
    <mergeCell ref="A383:B383"/>
    <mergeCell ref="A384:B384"/>
    <mergeCell ref="A381:B381"/>
    <mergeCell ref="A382:B382"/>
    <mergeCell ref="A367:B367"/>
    <mergeCell ref="A368:B368"/>
    <mergeCell ref="A365:B365"/>
    <mergeCell ref="A366:B366"/>
    <mergeCell ref="A363:B363"/>
    <mergeCell ref="A364:B364"/>
    <mergeCell ref="A373:B373"/>
    <mergeCell ref="A374:B374"/>
    <mergeCell ref="A371:B371"/>
    <mergeCell ref="A372:B372"/>
    <mergeCell ref="A369:B369"/>
    <mergeCell ref="A370:B370"/>
    <mergeCell ref="A355:B355"/>
    <mergeCell ref="A356:B356"/>
    <mergeCell ref="A353:B353"/>
    <mergeCell ref="A354:B354"/>
    <mergeCell ref="A351:B351"/>
    <mergeCell ref="A352:B352"/>
    <mergeCell ref="A361:B361"/>
    <mergeCell ref="A362:B362"/>
    <mergeCell ref="A359:B359"/>
    <mergeCell ref="A360:B360"/>
    <mergeCell ref="A357:B357"/>
    <mergeCell ref="A358:B358"/>
    <mergeCell ref="A343:B343"/>
    <mergeCell ref="A344:B344"/>
    <mergeCell ref="A341:B341"/>
    <mergeCell ref="A342:B342"/>
    <mergeCell ref="A339:B339"/>
    <mergeCell ref="A340:B340"/>
    <mergeCell ref="A349:B349"/>
    <mergeCell ref="A350:B350"/>
    <mergeCell ref="A347:B347"/>
    <mergeCell ref="A348:B348"/>
    <mergeCell ref="A345:B345"/>
    <mergeCell ref="A346:B346"/>
    <mergeCell ref="A331:B331"/>
    <mergeCell ref="A332:B332"/>
    <mergeCell ref="A329:B329"/>
    <mergeCell ref="A330:B330"/>
    <mergeCell ref="A327:B327"/>
    <mergeCell ref="A328:B328"/>
    <mergeCell ref="A337:B337"/>
    <mergeCell ref="A338:B338"/>
    <mergeCell ref="A335:B335"/>
    <mergeCell ref="A336:B336"/>
    <mergeCell ref="A333:B333"/>
    <mergeCell ref="A334:B334"/>
    <mergeCell ref="A319:B319"/>
    <mergeCell ref="A320:B320"/>
    <mergeCell ref="A317:B317"/>
    <mergeCell ref="A318:B318"/>
    <mergeCell ref="A315:B315"/>
    <mergeCell ref="A316:B316"/>
    <mergeCell ref="A325:B325"/>
    <mergeCell ref="A326:B326"/>
    <mergeCell ref="A323:B323"/>
    <mergeCell ref="A324:B324"/>
    <mergeCell ref="A321:B321"/>
    <mergeCell ref="A322:B322"/>
    <mergeCell ref="A307:B307"/>
    <mergeCell ref="A308:B308"/>
    <mergeCell ref="A305:B305"/>
    <mergeCell ref="A306:B306"/>
    <mergeCell ref="A303:B303"/>
    <mergeCell ref="A304:B304"/>
    <mergeCell ref="A313:B313"/>
    <mergeCell ref="A314:B314"/>
    <mergeCell ref="A311:B311"/>
    <mergeCell ref="A312:B312"/>
    <mergeCell ref="A309:B309"/>
    <mergeCell ref="A310:B310"/>
    <mergeCell ref="A295:B295"/>
    <mergeCell ref="A296:B296"/>
    <mergeCell ref="A293:B293"/>
    <mergeCell ref="A294:B294"/>
    <mergeCell ref="A291:B291"/>
    <mergeCell ref="A292:B292"/>
    <mergeCell ref="A301:B301"/>
    <mergeCell ref="A302:B302"/>
    <mergeCell ref="A299:B299"/>
    <mergeCell ref="A300:B300"/>
    <mergeCell ref="A297:B297"/>
    <mergeCell ref="A298:B298"/>
    <mergeCell ref="A283:B283"/>
    <mergeCell ref="A284:B284"/>
    <mergeCell ref="A281:B281"/>
    <mergeCell ref="A282:B282"/>
    <mergeCell ref="A279:B279"/>
    <mergeCell ref="A280:B280"/>
    <mergeCell ref="A289:B289"/>
    <mergeCell ref="A290:B290"/>
    <mergeCell ref="A287:B287"/>
    <mergeCell ref="A288:B288"/>
    <mergeCell ref="A285:B285"/>
    <mergeCell ref="A286:B286"/>
    <mergeCell ref="A271:B271"/>
    <mergeCell ref="A272:B272"/>
    <mergeCell ref="A269:B269"/>
    <mergeCell ref="A270:B270"/>
    <mergeCell ref="A267:B267"/>
    <mergeCell ref="A268:B268"/>
    <mergeCell ref="A277:B277"/>
    <mergeCell ref="A278:B278"/>
    <mergeCell ref="A275:B275"/>
    <mergeCell ref="A276:B276"/>
    <mergeCell ref="A273:B273"/>
    <mergeCell ref="A274:B274"/>
    <mergeCell ref="A259:B259"/>
    <mergeCell ref="A260:B260"/>
    <mergeCell ref="A257:B257"/>
    <mergeCell ref="A258:B258"/>
    <mergeCell ref="A255:B255"/>
    <mergeCell ref="A256:B256"/>
    <mergeCell ref="A265:B265"/>
    <mergeCell ref="A266:B266"/>
    <mergeCell ref="A263:B263"/>
    <mergeCell ref="A264:B264"/>
    <mergeCell ref="A261:B261"/>
    <mergeCell ref="A262:B262"/>
    <mergeCell ref="A247:B247"/>
    <mergeCell ref="A248:B248"/>
    <mergeCell ref="A245:B245"/>
    <mergeCell ref="A246:B246"/>
    <mergeCell ref="A243:B243"/>
    <mergeCell ref="A244:B244"/>
    <mergeCell ref="A253:B253"/>
    <mergeCell ref="A254:B254"/>
    <mergeCell ref="A251:B251"/>
    <mergeCell ref="A252:B252"/>
    <mergeCell ref="A249:B249"/>
    <mergeCell ref="A250:B250"/>
    <mergeCell ref="A235:B235"/>
    <mergeCell ref="A236:B236"/>
    <mergeCell ref="A233:B233"/>
    <mergeCell ref="A234:B234"/>
    <mergeCell ref="A231:B231"/>
    <mergeCell ref="A232:B232"/>
    <mergeCell ref="A241:B241"/>
    <mergeCell ref="A242:B242"/>
    <mergeCell ref="A239:B239"/>
    <mergeCell ref="A240:B240"/>
    <mergeCell ref="A237:B237"/>
    <mergeCell ref="A238:B238"/>
    <mergeCell ref="A223:B223"/>
    <mergeCell ref="A224:B224"/>
    <mergeCell ref="A221:B221"/>
    <mergeCell ref="A222:B222"/>
    <mergeCell ref="A219:B219"/>
    <mergeCell ref="A220:B220"/>
    <mergeCell ref="A229:B229"/>
    <mergeCell ref="A230:B230"/>
    <mergeCell ref="A227:B227"/>
    <mergeCell ref="A228:B228"/>
    <mergeCell ref="A225:B225"/>
    <mergeCell ref="A226:B226"/>
    <mergeCell ref="A211:B211"/>
    <mergeCell ref="A212:B212"/>
    <mergeCell ref="A209:B209"/>
    <mergeCell ref="A210:B210"/>
    <mergeCell ref="A207:B207"/>
    <mergeCell ref="A208:B208"/>
    <mergeCell ref="A217:B217"/>
    <mergeCell ref="A218:B218"/>
    <mergeCell ref="A215:B215"/>
    <mergeCell ref="A216:B216"/>
    <mergeCell ref="A213:B213"/>
    <mergeCell ref="A214:B214"/>
    <mergeCell ref="A199:B199"/>
    <mergeCell ref="A200:B200"/>
    <mergeCell ref="A197:B197"/>
    <mergeCell ref="A198:B198"/>
    <mergeCell ref="A195:B195"/>
    <mergeCell ref="A196:B196"/>
    <mergeCell ref="A205:B205"/>
    <mergeCell ref="A206:B206"/>
    <mergeCell ref="A203:B203"/>
    <mergeCell ref="A204:B204"/>
    <mergeCell ref="A201:B201"/>
    <mergeCell ref="A202:B202"/>
    <mergeCell ref="A187:B187"/>
    <mergeCell ref="A188:B188"/>
    <mergeCell ref="A185:B185"/>
    <mergeCell ref="A186:B186"/>
    <mergeCell ref="A183:B183"/>
    <mergeCell ref="A184:B184"/>
    <mergeCell ref="A193:B193"/>
    <mergeCell ref="A194:B194"/>
    <mergeCell ref="A191:B191"/>
    <mergeCell ref="A192:B192"/>
    <mergeCell ref="A189:B189"/>
    <mergeCell ref="A190:B190"/>
    <mergeCell ref="A175:B175"/>
    <mergeCell ref="A176:B176"/>
    <mergeCell ref="A173:B173"/>
    <mergeCell ref="A174:B174"/>
    <mergeCell ref="A171:B171"/>
    <mergeCell ref="A172:B172"/>
    <mergeCell ref="A181:B181"/>
    <mergeCell ref="A182:B182"/>
    <mergeCell ref="A179:B179"/>
    <mergeCell ref="A180:B180"/>
    <mergeCell ref="A177:B177"/>
    <mergeCell ref="A178:B178"/>
    <mergeCell ref="A163:B163"/>
    <mergeCell ref="A164:B164"/>
    <mergeCell ref="A161:B161"/>
    <mergeCell ref="A162:B162"/>
    <mergeCell ref="A159:B159"/>
    <mergeCell ref="A160:B160"/>
    <mergeCell ref="A169:B169"/>
    <mergeCell ref="A170:B170"/>
    <mergeCell ref="A167:B167"/>
    <mergeCell ref="A168:B168"/>
    <mergeCell ref="A165:B165"/>
    <mergeCell ref="A166:B166"/>
    <mergeCell ref="A151:B151"/>
    <mergeCell ref="A152:B152"/>
    <mergeCell ref="A149:B149"/>
    <mergeCell ref="A150:B150"/>
    <mergeCell ref="A147:B147"/>
    <mergeCell ref="A148:B148"/>
    <mergeCell ref="A157:B157"/>
    <mergeCell ref="A158:B158"/>
    <mergeCell ref="A155:B155"/>
    <mergeCell ref="A156:B156"/>
    <mergeCell ref="A153:B153"/>
    <mergeCell ref="A154:B154"/>
    <mergeCell ref="A139:B139"/>
    <mergeCell ref="A140:B140"/>
    <mergeCell ref="A137:B137"/>
    <mergeCell ref="A138:B138"/>
    <mergeCell ref="A135:B135"/>
    <mergeCell ref="A136:B136"/>
    <mergeCell ref="A145:B145"/>
    <mergeCell ref="A146:B146"/>
    <mergeCell ref="A143:B143"/>
    <mergeCell ref="A144:B144"/>
    <mergeCell ref="A141:B141"/>
    <mergeCell ref="A142:B142"/>
    <mergeCell ref="A127:B127"/>
    <mergeCell ref="A128:B128"/>
    <mergeCell ref="A125:B125"/>
    <mergeCell ref="A126:B126"/>
    <mergeCell ref="A123:B123"/>
    <mergeCell ref="A124:B124"/>
    <mergeCell ref="A133:B133"/>
    <mergeCell ref="A134:B134"/>
    <mergeCell ref="A131:B131"/>
    <mergeCell ref="A132:B132"/>
    <mergeCell ref="A129:B129"/>
    <mergeCell ref="A130:B130"/>
    <mergeCell ref="A115:B115"/>
    <mergeCell ref="A116:B116"/>
    <mergeCell ref="A113:B113"/>
    <mergeCell ref="A114:B114"/>
    <mergeCell ref="A111:B111"/>
    <mergeCell ref="A112:B112"/>
    <mergeCell ref="A121:B121"/>
    <mergeCell ref="A122:B122"/>
    <mergeCell ref="A119:B119"/>
    <mergeCell ref="A120:B120"/>
    <mergeCell ref="A117:B117"/>
    <mergeCell ref="A118:B118"/>
    <mergeCell ref="A103:B103"/>
    <mergeCell ref="A104:B104"/>
    <mergeCell ref="A101:B101"/>
    <mergeCell ref="A102:B102"/>
    <mergeCell ref="A99:B99"/>
    <mergeCell ref="A100:B100"/>
    <mergeCell ref="A109:B109"/>
    <mergeCell ref="A110:B110"/>
    <mergeCell ref="A107:B107"/>
    <mergeCell ref="A108:B108"/>
    <mergeCell ref="A105:B105"/>
    <mergeCell ref="A106:B106"/>
    <mergeCell ref="A91:B91"/>
    <mergeCell ref="A92:B92"/>
    <mergeCell ref="A89:B89"/>
    <mergeCell ref="A90:B90"/>
    <mergeCell ref="A87:B87"/>
    <mergeCell ref="A88:B88"/>
    <mergeCell ref="A97:B97"/>
    <mergeCell ref="A98:B98"/>
    <mergeCell ref="A95:B95"/>
    <mergeCell ref="A96:B96"/>
    <mergeCell ref="A93:B93"/>
    <mergeCell ref="A94:B94"/>
    <mergeCell ref="A79:B79"/>
    <mergeCell ref="A80:B80"/>
    <mergeCell ref="A77:B77"/>
    <mergeCell ref="A78:B78"/>
    <mergeCell ref="A75:B75"/>
    <mergeCell ref="A76:B76"/>
    <mergeCell ref="A85:B85"/>
    <mergeCell ref="A86:B86"/>
    <mergeCell ref="A83:B83"/>
    <mergeCell ref="A84:B84"/>
    <mergeCell ref="A81:B81"/>
    <mergeCell ref="A82:B82"/>
    <mergeCell ref="A67:B67"/>
    <mergeCell ref="A68:B68"/>
    <mergeCell ref="A65:B65"/>
    <mergeCell ref="A66:B66"/>
    <mergeCell ref="A63:B63"/>
    <mergeCell ref="A64:B64"/>
    <mergeCell ref="A73:B73"/>
    <mergeCell ref="A74:B74"/>
    <mergeCell ref="A71:B71"/>
    <mergeCell ref="A72:B72"/>
    <mergeCell ref="A69:B69"/>
    <mergeCell ref="A70:B70"/>
    <mergeCell ref="A55:B55"/>
    <mergeCell ref="A56:B56"/>
    <mergeCell ref="A53:B53"/>
    <mergeCell ref="A54:B54"/>
    <mergeCell ref="A51:B51"/>
    <mergeCell ref="A52:B52"/>
    <mergeCell ref="A61:B61"/>
    <mergeCell ref="A62:B62"/>
    <mergeCell ref="A59:B59"/>
    <mergeCell ref="A60:B60"/>
    <mergeCell ref="A57:B57"/>
    <mergeCell ref="A58:B58"/>
    <mergeCell ref="A43:B43"/>
    <mergeCell ref="A44:B44"/>
    <mergeCell ref="A41:B41"/>
    <mergeCell ref="A42:B42"/>
    <mergeCell ref="A39:B39"/>
    <mergeCell ref="A40:B40"/>
    <mergeCell ref="A49:B49"/>
    <mergeCell ref="A50:B50"/>
    <mergeCell ref="A47:B47"/>
    <mergeCell ref="A48:B48"/>
    <mergeCell ref="A45:B45"/>
    <mergeCell ref="A46:B46"/>
    <mergeCell ref="A31:B31"/>
    <mergeCell ref="A32:B32"/>
    <mergeCell ref="A29:B29"/>
    <mergeCell ref="A30:B30"/>
    <mergeCell ref="A27:B27"/>
    <mergeCell ref="A28:B28"/>
    <mergeCell ref="A37:B37"/>
    <mergeCell ref="A38:B38"/>
    <mergeCell ref="A35:B35"/>
    <mergeCell ref="A36:B36"/>
    <mergeCell ref="A33:B33"/>
    <mergeCell ref="A34:B34"/>
    <mergeCell ref="A19:B19"/>
    <mergeCell ref="A20:B20"/>
    <mergeCell ref="A17:B17"/>
    <mergeCell ref="A18:B18"/>
    <mergeCell ref="A16:B16"/>
    <mergeCell ref="A25:B25"/>
    <mergeCell ref="A26:B26"/>
    <mergeCell ref="A23:B23"/>
    <mergeCell ref="A24:B24"/>
    <mergeCell ref="A21:B21"/>
    <mergeCell ref="A22:B22"/>
    <mergeCell ref="A3:B3"/>
    <mergeCell ref="A4:B4"/>
    <mergeCell ref="A9:B9"/>
    <mergeCell ref="A7:B7"/>
    <mergeCell ref="A8:B8"/>
    <mergeCell ref="A5:B5"/>
    <mergeCell ref="A6:B6"/>
    <mergeCell ref="A14:B14"/>
    <mergeCell ref="A15:B15"/>
    <mergeCell ref="A12:B12"/>
    <mergeCell ref="A13:B13"/>
    <mergeCell ref="A10:B10"/>
    <mergeCell ref="A11:B11"/>
  </mergeCells>
  <pageMargins left="0.7" right="0.7" top="0.75" bottom="0.75" header="0.3" footer="0.3"/>
  <pageSetup paperSize="9" scale="85"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Hoja21">
    <tabColor rgb="FF00B050"/>
  </sheetPr>
  <dimension ref="A1:F161"/>
  <sheetViews>
    <sheetView zoomScaleNormal="100" workbookViewId="0">
      <selection activeCell="D27" sqref="D27"/>
    </sheetView>
  </sheetViews>
  <sheetFormatPr baseColWidth="10" defaultRowHeight="15" x14ac:dyDescent="0.25"/>
  <cols>
    <col min="1" max="1" width="28.140625" style="331" bestFit="1" customWidth="1"/>
    <col min="2" max="2" width="17.28515625" style="46" bestFit="1" customWidth="1"/>
    <col min="3" max="3" width="11.42578125" style="46"/>
    <col min="4" max="4" width="18.7109375" style="328" bestFit="1" customWidth="1"/>
    <col min="5" max="5" width="13.7109375" style="328" bestFit="1" customWidth="1"/>
    <col min="6" max="16384" width="11.42578125" style="46"/>
  </cols>
  <sheetData>
    <row r="1" spans="1:5" ht="15.75" x14ac:dyDescent="0.25">
      <c r="A1" s="204" t="s">
        <v>1069</v>
      </c>
      <c r="B1" s="49"/>
      <c r="C1" s="49"/>
      <c r="D1" s="327"/>
      <c r="E1" s="327"/>
    </row>
    <row r="2" spans="1:5" x14ac:dyDescent="0.25">
      <c r="A2" s="49"/>
      <c r="B2" s="49"/>
      <c r="C2" s="49"/>
      <c r="D2" s="327"/>
      <c r="E2" s="327"/>
    </row>
    <row r="3" spans="1:5" x14ac:dyDescent="0.25">
      <c r="A3" s="49"/>
      <c r="B3" s="49"/>
      <c r="C3" s="49"/>
      <c r="D3" s="327"/>
      <c r="E3" s="327"/>
    </row>
    <row r="4" spans="1:5" x14ac:dyDescent="0.25">
      <c r="A4" s="757" t="s">
        <v>325</v>
      </c>
      <c r="B4" s="757" t="s">
        <v>144</v>
      </c>
      <c r="C4" s="749" t="s">
        <v>1296</v>
      </c>
      <c r="D4" s="303" t="s">
        <v>326</v>
      </c>
      <c r="E4" s="303" t="s">
        <v>1</v>
      </c>
    </row>
    <row r="5" spans="1:5" x14ac:dyDescent="0.25">
      <c r="A5" s="329" t="s">
        <v>362</v>
      </c>
      <c r="B5" s="329" t="s">
        <v>276</v>
      </c>
      <c r="C5" s="244">
        <v>1</v>
      </c>
      <c r="D5" s="755" t="s">
        <v>272</v>
      </c>
      <c r="E5" s="347" t="s">
        <v>363</v>
      </c>
    </row>
    <row r="6" spans="1:5" x14ac:dyDescent="0.25">
      <c r="A6" s="789" t="s">
        <v>364</v>
      </c>
      <c r="B6" s="789" t="s">
        <v>365</v>
      </c>
      <c r="C6" s="799">
        <v>1</v>
      </c>
      <c r="D6" s="800" t="s">
        <v>272</v>
      </c>
      <c r="E6" s="788"/>
    </row>
    <row r="7" spans="1:5" x14ac:dyDescent="0.25">
      <c r="A7" s="745" t="s">
        <v>366</v>
      </c>
      <c r="B7" s="745" t="s">
        <v>276</v>
      </c>
      <c r="C7" s="48">
        <v>2</v>
      </c>
      <c r="D7" s="756" t="s">
        <v>272</v>
      </c>
      <c r="E7" s="746" t="s">
        <v>367</v>
      </c>
    </row>
    <row r="8" spans="1:5" x14ac:dyDescent="0.25">
      <c r="A8" s="745" t="s">
        <v>366</v>
      </c>
      <c r="B8" s="745" t="s">
        <v>329</v>
      </c>
      <c r="C8" s="48">
        <v>1</v>
      </c>
      <c r="D8" s="756" t="s">
        <v>368</v>
      </c>
      <c r="E8" s="746" t="s">
        <v>369</v>
      </c>
    </row>
    <row r="9" spans="1:5" x14ac:dyDescent="0.25">
      <c r="A9" s="745" t="s">
        <v>366</v>
      </c>
      <c r="B9" s="745" t="s">
        <v>329</v>
      </c>
      <c r="C9" s="48">
        <v>1</v>
      </c>
      <c r="D9" s="756" t="s">
        <v>368</v>
      </c>
      <c r="E9" s="746" t="s">
        <v>370</v>
      </c>
    </row>
    <row r="10" spans="1:5" x14ac:dyDescent="0.25">
      <c r="A10" s="745" t="s">
        <v>366</v>
      </c>
      <c r="B10" s="745" t="s">
        <v>329</v>
      </c>
      <c r="C10" s="48">
        <v>1</v>
      </c>
      <c r="D10" s="756" t="s">
        <v>368</v>
      </c>
      <c r="E10" s="346"/>
    </row>
    <row r="11" spans="1:5" x14ac:dyDescent="0.25">
      <c r="A11" s="745" t="s">
        <v>366</v>
      </c>
      <c r="B11" s="745" t="s">
        <v>329</v>
      </c>
      <c r="C11" s="48">
        <v>2</v>
      </c>
      <c r="D11" s="756" t="s">
        <v>368</v>
      </c>
      <c r="E11" s="756"/>
    </row>
    <row r="12" spans="1:5" x14ac:dyDescent="0.25">
      <c r="A12" s="801" t="s">
        <v>3233</v>
      </c>
      <c r="B12" s="802" t="s">
        <v>331</v>
      </c>
      <c r="C12" s="795">
        <v>1</v>
      </c>
      <c r="D12" s="794" t="s">
        <v>368</v>
      </c>
      <c r="E12" s="803" t="s">
        <v>568</v>
      </c>
    </row>
    <row r="13" spans="1:5" x14ac:dyDescent="0.25">
      <c r="A13" s="745" t="s">
        <v>366</v>
      </c>
      <c r="B13" s="745" t="s">
        <v>269</v>
      </c>
      <c r="C13" s="48">
        <v>1</v>
      </c>
      <c r="D13" s="756" t="s">
        <v>368</v>
      </c>
      <c r="E13" s="746" t="s">
        <v>371</v>
      </c>
    </row>
    <row r="14" spans="1:5" x14ac:dyDescent="0.25">
      <c r="A14" s="745" t="s">
        <v>366</v>
      </c>
      <c r="B14" s="745" t="s">
        <v>365</v>
      </c>
      <c r="C14" s="48">
        <v>1</v>
      </c>
      <c r="D14" s="756" t="s">
        <v>368</v>
      </c>
      <c r="E14" s="788" t="s">
        <v>571</v>
      </c>
    </row>
    <row r="15" spans="1:5" x14ac:dyDescent="0.25">
      <c r="A15" s="745" t="s">
        <v>366</v>
      </c>
      <c r="B15" s="745" t="s">
        <v>365</v>
      </c>
      <c r="C15" s="48">
        <v>1</v>
      </c>
      <c r="D15" s="756" t="s">
        <v>368</v>
      </c>
      <c r="E15" s="788" t="s">
        <v>570</v>
      </c>
    </row>
    <row r="16" spans="1:5" x14ac:dyDescent="0.25">
      <c r="A16" s="745" t="s">
        <v>372</v>
      </c>
      <c r="B16" s="745" t="s">
        <v>365</v>
      </c>
      <c r="C16" s="48">
        <v>7</v>
      </c>
      <c r="D16" s="756" t="s">
        <v>368</v>
      </c>
      <c r="E16" s="788" t="s">
        <v>1266</v>
      </c>
    </row>
    <row r="17" spans="1:6" x14ac:dyDescent="0.25">
      <c r="A17" s="789" t="s">
        <v>572</v>
      </c>
      <c r="B17" s="745" t="s">
        <v>269</v>
      </c>
      <c r="C17" s="48">
        <v>1</v>
      </c>
      <c r="D17" s="756" t="s">
        <v>272</v>
      </c>
      <c r="E17" s="788" t="s">
        <v>569</v>
      </c>
    </row>
    <row r="18" spans="1:6" x14ac:dyDescent="0.25">
      <c r="A18" s="789" t="s">
        <v>3234</v>
      </c>
      <c r="B18" s="745" t="s">
        <v>329</v>
      </c>
      <c r="C18" s="48">
        <v>1</v>
      </c>
      <c r="D18" s="756" t="s">
        <v>368</v>
      </c>
      <c r="E18" s="346"/>
      <c r="F18" s="47"/>
    </row>
    <row r="19" spans="1:6" x14ac:dyDescent="0.25">
      <c r="A19" s="330"/>
      <c r="B19" s="210"/>
      <c r="C19" s="47"/>
      <c r="D19" s="754"/>
      <c r="E19" s="754"/>
      <c r="F19" s="47"/>
    </row>
    <row r="20" spans="1:6" x14ac:dyDescent="0.25">
      <c r="A20" s="330"/>
      <c r="B20" s="210"/>
      <c r="C20" s="47"/>
      <c r="D20" s="754"/>
      <c r="E20" s="754"/>
      <c r="F20" s="47"/>
    </row>
    <row r="21" spans="1:6" x14ac:dyDescent="0.25">
      <c r="A21" s="330"/>
      <c r="B21" s="210"/>
      <c r="C21" s="47"/>
      <c r="D21" s="754"/>
      <c r="E21" s="754"/>
      <c r="F21" s="47"/>
    </row>
    <row r="22" spans="1:6" x14ac:dyDescent="0.25">
      <c r="A22" s="330"/>
      <c r="B22" s="210"/>
      <c r="C22" s="47"/>
      <c r="D22" s="754"/>
      <c r="E22" s="754"/>
      <c r="F22" s="47"/>
    </row>
    <row r="23" spans="1:6" x14ac:dyDescent="0.25">
      <c r="A23" s="330"/>
      <c r="B23" s="210"/>
      <c r="C23" s="47"/>
      <c r="D23" s="754"/>
      <c r="E23" s="754"/>
      <c r="F23" s="47"/>
    </row>
    <row r="24" spans="1:6" x14ac:dyDescent="0.25">
      <c r="A24" s="330"/>
      <c r="B24" s="210"/>
      <c r="C24" s="47"/>
      <c r="D24" s="754"/>
      <c r="E24" s="754"/>
      <c r="F24" s="47"/>
    </row>
    <row r="25" spans="1:6" x14ac:dyDescent="0.25">
      <c r="A25" s="330"/>
      <c r="B25" s="210"/>
      <c r="C25" s="47"/>
      <c r="D25" s="754"/>
      <c r="E25" s="754"/>
      <c r="F25" s="47"/>
    </row>
    <row r="26" spans="1:6" x14ac:dyDescent="0.25">
      <c r="A26" s="330"/>
      <c r="B26" s="210"/>
      <c r="C26" s="47"/>
      <c r="D26" s="754"/>
      <c r="E26" s="754"/>
      <c r="F26" s="47"/>
    </row>
    <row r="27" spans="1:6" x14ac:dyDescent="0.25">
      <c r="A27" s="330"/>
      <c r="B27" s="210"/>
      <c r="C27" s="47"/>
      <c r="D27" s="754"/>
      <c r="E27" s="754"/>
      <c r="F27" s="47"/>
    </row>
    <row r="28" spans="1:6" x14ac:dyDescent="0.25">
      <c r="A28" s="330"/>
      <c r="B28" s="210"/>
      <c r="C28" s="47"/>
      <c r="D28" s="754"/>
      <c r="E28" s="754"/>
      <c r="F28" s="47"/>
    </row>
    <row r="29" spans="1:6" x14ac:dyDescent="0.25">
      <c r="A29" s="330"/>
      <c r="B29" s="210"/>
      <c r="C29" s="47"/>
      <c r="D29" s="754"/>
      <c r="E29" s="754"/>
      <c r="F29" s="47"/>
    </row>
    <row r="30" spans="1:6" x14ac:dyDescent="0.25">
      <c r="A30" s="330"/>
      <c r="B30" s="210"/>
      <c r="C30" s="47"/>
      <c r="D30" s="754"/>
      <c r="E30" s="754"/>
      <c r="F30" s="47"/>
    </row>
    <row r="31" spans="1:6" x14ac:dyDescent="0.25">
      <c r="A31" s="330"/>
      <c r="B31" s="210"/>
      <c r="C31" s="47"/>
      <c r="D31" s="754"/>
      <c r="E31" s="754"/>
      <c r="F31" s="47"/>
    </row>
    <row r="32" spans="1:6" x14ac:dyDescent="0.25">
      <c r="A32" s="330"/>
      <c r="B32" s="210"/>
      <c r="C32" s="47"/>
      <c r="D32" s="754"/>
      <c r="E32" s="754"/>
      <c r="F32" s="47"/>
    </row>
    <row r="33" spans="1:6" x14ac:dyDescent="0.25">
      <c r="A33" s="330"/>
      <c r="B33" s="210"/>
      <c r="C33" s="47"/>
      <c r="D33" s="754"/>
      <c r="E33" s="754"/>
      <c r="F33" s="47"/>
    </row>
    <row r="34" spans="1:6" x14ac:dyDescent="0.25">
      <c r="A34" s="330"/>
      <c r="B34" s="210"/>
      <c r="C34" s="47"/>
      <c r="D34" s="754"/>
      <c r="E34" s="754"/>
      <c r="F34" s="47"/>
    </row>
    <row r="35" spans="1:6" x14ac:dyDescent="0.25">
      <c r="A35" s="330"/>
      <c r="B35" s="210"/>
      <c r="C35" s="47"/>
      <c r="D35" s="754"/>
      <c r="E35" s="754"/>
      <c r="F35" s="47"/>
    </row>
    <row r="36" spans="1:6" x14ac:dyDescent="0.25">
      <c r="A36" s="330"/>
      <c r="B36" s="210"/>
      <c r="C36" s="47"/>
      <c r="D36" s="754"/>
      <c r="E36" s="754"/>
      <c r="F36" s="47"/>
    </row>
    <row r="37" spans="1:6" x14ac:dyDescent="0.25">
      <c r="A37" s="330"/>
      <c r="B37" s="210"/>
      <c r="C37" s="47"/>
      <c r="D37" s="754"/>
      <c r="E37" s="754"/>
      <c r="F37" s="47"/>
    </row>
    <row r="38" spans="1:6" x14ac:dyDescent="0.25">
      <c r="A38" s="330"/>
      <c r="B38" s="210"/>
      <c r="C38" s="47"/>
      <c r="D38" s="754"/>
      <c r="E38" s="754"/>
      <c r="F38" s="47"/>
    </row>
    <row r="39" spans="1:6" x14ac:dyDescent="0.25">
      <c r="A39" s="330"/>
      <c r="B39" s="210"/>
      <c r="C39" s="47"/>
      <c r="D39" s="754"/>
      <c r="E39" s="754"/>
      <c r="F39" s="47"/>
    </row>
    <row r="40" spans="1:6" x14ac:dyDescent="0.25">
      <c r="A40" s="330"/>
      <c r="B40" s="210"/>
      <c r="C40" s="47"/>
      <c r="D40" s="754"/>
      <c r="E40" s="754"/>
      <c r="F40" s="47"/>
    </row>
    <row r="41" spans="1:6" x14ac:dyDescent="0.25">
      <c r="A41" s="330"/>
      <c r="B41" s="210"/>
      <c r="C41" s="47"/>
      <c r="D41" s="754"/>
      <c r="E41" s="754"/>
      <c r="F41" s="47"/>
    </row>
    <row r="42" spans="1:6" x14ac:dyDescent="0.25">
      <c r="A42" s="330"/>
      <c r="B42" s="210"/>
      <c r="C42" s="47"/>
      <c r="D42" s="754"/>
      <c r="E42" s="754"/>
      <c r="F42" s="47"/>
    </row>
    <row r="43" spans="1:6" x14ac:dyDescent="0.25">
      <c r="A43" s="330"/>
      <c r="B43" s="210"/>
      <c r="C43" s="47"/>
      <c r="D43" s="754"/>
      <c r="E43" s="754"/>
      <c r="F43" s="47"/>
    </row>
    <row r="44" spans="1:6" x14ac:dyDescent="0.25">
      <c r="A44" s="330"/>
      <c r="B44" s="210"/>
      <c r="C44" s="47"/>
      <c r="D44" s="754"/>
      <c r="E44" s="754"/>
      <c r="F44" s="47"/>
    </row>
    <row r="45" spans="1:6" x14ac:dyDescent="0.25">
      <c r="A45" s="330"/>
      <c r="B45" s="210"/>
      <c r="C45" s="47"/>
      <c r="D45" s="754"/>
      <c r="E45" s="754"/>
      <c r="F45" s="47"/>
    </row>
    <row r="46" spans="1:6" x14ac:dyDescent="0.25">
      <c r="A46" s="330"/>
      <c r="B46" s="210"/>
      <c r="C46" s="47"/>
      <c r="D46" s="754"/>
      <c r="E46" s="754"/>
      <c r="F46" s="47"/>
    </row>
    <row r="47" spans="1:6" x14ac:dyDescent="0.25">
      <c r="A47" s="330"/>
      <c r="B47" s="210"/>
      <c r="C47" s="47"/>
      <c r="D47" s="754"/>
      <c r="E47" s="754"/>
      <c r="F47" s="47"/>
    </row>
    <row r="48" spans="1:6" x14ac:dyDescent="0.25">
      <c r="A48" s="330"/>
      <c r="B48" s="210"/>
      <c r="C48" s="47"/>
      <c r="D48" s="754"/>
      <c r="E48" s="754"/>
      <c r="F48" s="47"/>
    </row>
    <row r="49" spans="1:6" x14ac:dyDescent="0.25">
      <c r="A49" s="330"/>
      <c r="B49" s="210"/>
      <c r="C49" s="47"/>
      <c r="D49" s="754"/>
      <c r="E49" s="754"/>
      <c r="F49" s="47"/>
    </row>
    <row r="50" spans="1:6" x14ac:dyDescent="0.25">
      <c r="A50" s="330"/>
      <c r="B50" s="210"/>
      <c r="C50" s="47"/>
      <c r="D50" s="754"/>
      <c r="E50" s="754"/>
      <c r="F50" s="47"/>
    </row>
    <row r="51" spans="1:6" x14ac:dyDescent="0.25">
      <c r="A51" s="330"/>
      <c r="B51" s="210"/>
      <c r="C51" s="47"/>
      <c r="D51" s="754"/>
      <c r="E51" s="754"/>
      <c r="F51" s="47"/>
    </row>
    <row r="52" spans="1:6" x14ac:dyDescent="0.25">
      <c r="A52" s="330"/>
      <c r="B52" s="210"/>
      <c r="C52" s="47"/>
      <c r="D52" s="754"/>
      <c r="E52" s="754"/>
      <c r="F52" s="47"/>
    </row>
    <row r="53" spans="1:6" x14ac:dyDescent="0.25">
      <c r="A53" s="330"/>
      <c r="B53" s="210"/>
      <c r="C53" s="47"/>
      <c r="D53" s="754"/>
      <c r="E53" s="754"/>
      <c r="F53" s="47"/>
    </row>
    <row r="54" spans="1:6" x14ac:dyDescent="0.25">
      <c r="A54" s="330"/>
      <c r="B54" s="210"/>
      <c r="C54" s="47"/>
      <c r="D54" s="754"/>
      <c r="E54" s="754"/>
      <c r="F54" s="47"/>
    </row>
    <row r="55" spans="1:6" x14ac:dyDescent="0.25">
      <c r="A55" s="330"/>
      <c r="B55" s="210"/>
      <c r="C55" s="47"/>
      <c r="D55" s="754"/>
      <c r="E55" s="754"/>
      <c r="F55" s="47"/>
    </row>
    <row r="56" spans="1:6" x14ac:dyDescent="0.25">
      <c r="A56" s="330"/>
      <c r="B56" s="210"/>
      <c r="C56" s="47"/>
      <c r="D56" s="754"/>
      <c r="E56" s="754"/>
      <c r="F56" s="47"/>
    </row>
    <row r="57" spans="1:6" x14ac:dyDescent="0.25">
      <c r="A57" s="330"/>
      <c r="B57" s="210"/>
      <c r="C57" s="47"/>
      <c r="D57" s="754"/>
      <c r="E57" s="754"/>
      <c r="F57" s="47"/>
    </row>
    <row r="58" spans="1:6" x14ac:dyDescent="0.25">
      <c r="A58" s="330"/>
      <c r="B58" s="210"/>
      <c r="C58" s="47"/>
      <c r="D58" s="754"/>
      <c r="E58" s="754"/>
      <c r="F58" s="47"/>
    </row>
    <row r="59" spans="1:6" x14ac:dyDescent="0.25">
      <c r="A59" s="330"/>
      <c r="B59" s="210"/>
      <c r="C59" s="47"/>
      <c r="D59" s="754"/>
      <c r="E59" s="754"/>
      <c r="F59" s="47"/>
    </row>
    <row r="60" spans="1:6" x14ac:dyDescent="0.25">
      <c r="A60" s="330"/>
      <c r="B60" s="210"/>
      <c r="C60" s="47"/>
      <c r="D60" s="754"/>
      <c r="E60" s="754"/>
      <c r="F60" s="47"/>
    </row>
    <row r="61" spans="1:6" x14ac:dyDescent="0.25">
      <c r="A61" s="330"/>
      <c r="B61" s="210"/>
      <c r="C61" s="47"/>
      <c r="D61" s="754"/>
      <c r="E61" s="754"/>
      <c r="F61" s="47"/>
    </row>
    <row r="62" spans="1:6" x14ac:dyDescent="0.25">
      <c r="A62" s="330"/>
      <c r="B62" s="210"/>
      <c r="C62" s="47"/>
      <c r="D62" s="754"/>
      <c r="E62" s="754"/>
      <c r="F62" s="47"/>
    </row>
    <row r="63" spans="1:6" x14ac:dyDescent="0.25">
      <c r="A63" s="330"/>
      <c r="B63" s="210"/>
      <c r="C63" s="47"/>
      <c r="D63" s="754"/>
      <c r="E63" s="754"/>
      <c r="F63" s="47"/>
    </row>
    <row r="64" spans="1:6" x14ac:dyDescent="0.25">
      <c r="A64" s="330"/>
      <c r="B64" s="210"/>
      <c r="C64" s="47"/>
      <c r="D64" s="754"/>
      <c r="E64" s="754"/>
      <c r="F64" s="47"/>
    </row>
    <row r="65" spans="1:6" x14ac:dyDescent="0.25">
      <c r="A65" s="330"/>
      <c r="B65" s="210"/>
      <c r="C65" s="47"/>
      <c r="D65" s="754"/>
      <c r="E65" s="754"/>
      <c r="F65" s="47"/>
    </row>
    <row r="66" spans="1:6" x14ac:dyDescent="0.25">
      <c r="A66" s="330"/>
      <c r="B66" s="210"/>
      <c r="C66" s="47"/>
      <c r="D66" s="754"/>
      <c r="E66" s="754"/>
      <c r="F66" s="47"/>
    </row>
    <row r="67" spans="1:6" x14ac:dyDescent="0.25">
      <c r="A67" s="330"/>
      <c r="B67" s="210"/>
      <c r="C67" s="47"/>
      <c r="D67" s="754"/>
      <c r="E67" s="754"/>
      <c r="F67" s="47"/>
    </row>
    <row r="68" spans="1:6" x14ac:dyDescent="0.25">
      <c r="A68" s="330"/>
      <c r="B68" s="210"/>
      <c r="C68" s="47"/>
      <c r="D68" s="754"/>
      <c r="E68" s="754"/>
      <c r="F68" s="47"/>
    </row>
    <row r="69" spans="1:6" x14ac:dyDescent="0.25">
      <c r="A69" s="330"/>
      <c r="B69" s="210"/>
      <c r="C69" s="47"/>
      <c r="D69" s="754"/>
      <c r="E69" s="754"/>
      <c r="F69" s="47"/>
    </row>
    <row r="70" spans="1:6" x14ac:dyDescent="0.25">
      <c r="A70" s="330"/>
      <c r="B70" s="210"/>
      <c r="C70" s="47"/>
      <c r="D70" s="754"/>
      <c r="E70" s="754"/>
      <c r="F70" s="47"/>
    </row>
    <row r="71" spans="1:6" x14ac:dyDescent="0.25">
      <c r="A71" s="330"/>
      <c r="B71" s="210"/>
      <c r="C71" s="47"/>
      <c r="D71" s="754"/>
      <c r="E71" s="754"/>
      <c r="F71" s="47"/>
    </row>
    <row r="72" spans="1:6" x14ac:dyDescent="0.25">
      <c r="A72" s="330"/>
      <c r="B72" s="210"/>
      <c r="C72" s="47"/>
      <c r="D72" s="754"/>
      <c r="E72" s="754"/>
      <c r="F72" s="47"/>
    </row>
    <row r="73" spans="1:6" x14ac:dyDescent="0.25">
      <c r="A73" s="330"/>
      <c r="B73" s="210"/>
      <c r="C73" s="47"/>
      <c r="D73" s="754"/>
      <c r="E73" s="754"/>
      <c r="F73" s="47"/>
    </row>
    <row r="74" spans="1:6" x14ac:dyDescent="0.25">
      <c r="A74" s="330"/>
      <c r="B74" s="210"/>
      <c r="C74" s="47"/>
      <c r="D74" s="754"/>
      <c r="E74" s="754"/>
      <c r="F74" s="47"/>
    </row>
    <row r="75" spans="1:6" x14ac:dyDescent="0.25">
      <c r="A75" s="330"/>
      <c r="B75" s="210"/>
      <c r="C75" s="47"/>
      <c r="D75" s="754"/>
      <c r="E75" s="754"/>
      <c r="F75" s="47"/>
    </row>
    <row r="76" spans="1:6" x14ac:dyDescent="0.25">
      <c r="A76" s="330"/>
      <c r="B76" s="210"/>
      <c r="C76" s="47"/>
      <c r="D76" s="754"/>
      <c r="E76" s="754"/>
      <c r="F76" s="47"/>
    </row>
    <row r="77" spans="1:6" x14ac:dyDescent="0.25">
      <c r="A77" s="330"/>
      <c r="B77" s="210"/>
      <c r="C77" s="47"/>
      <c r="D77" s="754"/>
      <c r="E77" s="754"/>
      <c r="F77" s="47"/>
    </row>
    <row r="78" spans="1:6" x14ac:dyDescent="0.25">
      <c r="A78" s="330"/>
      <c r="B78" s="210"/>
      <c r="C78" s="47"/>
      <c r="D78" s="754"/>
      <c r="E78" s="754"/>
      <c r="F78" s="47"/>
    </row>
    <row r="79" spans="1:6" x14ac:dyDescent="0.25">
      <c r="A79" s="330"/>
      <c r="B79" s="210"/>
      <c r="C79" s="47"/>
      <c r="D79" s="754"/>
      <c r="E79" s="754"/>
      <c r="F79" s="47"/>
    </row>
    <row r="80" spans="1:6" x14ac:dyDescent="0.25">
      <c r="A80" s="330"/>
      <c r="B80" s="210"/>
      <c r="C80" s="47"/>
      <c r="D80" s="754"/>
      <c r="E80" s="754"/>
      <c r="F80" s="47"/>
    </row>
    <row r="81" spans="1:6" x14ac:dyDescent="0.25">
      <c r="A81" s="330"/>
      <c r="B81" s="210"/>
      <c r="C81" s="47"/>
      <c r="D81" s="754"/>
      <c r="E81" s="754"/>
      <c r="F81" s="47"/>
    </row>
    <row r="82" spans="1:6" x14ac:dyDescent="0.25">
      <c r="A82" s="330"/>
      <c r="B82" s="210"/>
      <c r="C82" s="47"/>
      <c r="D82" s="754"/>
      <c r="E82" s="754"/>
      <c r="F82" s="47"/>
    </row>
    <row r="83" spans="1:6" x14ac:dyDescent="0.25">
      <c r="A83" s="330"/>
      <c r="B83" s="210"/>
      <c r="C83" s="47"/>
      <c r="D83" s="754"/>
      <c r="E83" s="754"/>
      <c r="F83" s="47"/>
    </row>
    <row r="84" spans="1:6" x14ac:dyDescent="0.25">
      <c r="A84" s="330"/>
      <c r="B84" s="210"/>
      <c r="C84" s="47"/>
      <c r="D84" s="754"/>
      <c r="E84" s="754"/>
      <c r="F84" s="47"/>
    </row>
    <row r="85" spans="1:6" x14ac:dyDescent="0.25">
      <c r="A85" s="330"/>
      <c r="B85" s="210"/>
      <c r="C85" s="47"/>
      <c r="D85" s="754"/>
      <c r="E85" s="754"/>
      <c r="F85" s="47"/>
    </row>
    <row r="86" spans="1:6" x14ac:dyDescent="0.25">
      <c r="A86" s="330"/>
      <c r="B86" s="210"/>
      <c r="C86" s="47"/>
      <c r="D86" s="754"/>
      <c r="E86" s="754"/>
      <c r="F86" s="47"/>
    </row>
    <row r="87" spans="1:6" x14ac:dyDescent="0.25">
      <c r="A87" s="330"/>
      <c r="B87" s="210"/>
      <c r="C87" s="47"/>
      <c r="D87" s="754"/>
      <c r="E87" s="754"/>
      <c r="F87" s="47"/>
    </row>
    <row r="88" spans="1:6" x14ac:dyDescent="0.25">
      <c r="A88" s="330"/>
      <c r="B88" s="210"/>
      <c r="C88" s="47"/>
      <c r="D88" s="754"/>
      <c r="E88" s="754"/>
      <c r="F88" s="47"/>
    </row>
    <row r="89" spans="1:6" x14ac:dyDescent="0.25">
      <c r="A89" s="330"/>
      <c r="B89" s="210"/>
      <c r="C89" s="47"/>
      <c r="D89" s="754"/>
      <c r="E89" s="754"/>
      <c r="F89" s="47"/>
    </row>
    <row r="90" spans="1:6" x14ac:dyDescent="0.25">
      <c r="A90" s="330"/>
      <c r="B90" s="210"/>
      <c r="C90" s="47"/>
      <c r="D90" s="754"/>
      <c r="E90" s="754"/>
      <c r="F90" s="47"/>
    </row>
    <row r="91" spans="1:6" x14ac:dyDescent="0.25">
      <c r="A91" s="330"/>
      <c r="B91" s="210"/>
      <c r="C91" s="47"/>
      <c r="D91" s="754"/>
      <c r="E91" s="754"/>
      <c r="F91" s="47"/>
    </row>
    <row r="92" spans="1:6" x14ac:dyDescent="0.25">
      <c r="A92" s="330"/>
      <c r="B92" s="210"/>
      <c r="C92" s="47"/>
      <c r="D92" s="754"/>
      <c r="E92" s="754"/>
      <c r="F92" s="47"/>
    </row>
    <row r="93" spans="1:6" x14ac:dyDescent="0.25">
      <c r="A93" s="330"/>
      <c r="B93" s="210"/>
      <c r="C93" s="47"/>
      <c r="D93" s="754"/>
      <c r="E93" s="754"/>
      <c r="F93" s="47"/>
    </row>
    <row r="94" spans="1:6" x14ac:dyDescent="0.25">
      <c r="A94" s="330"/>
      <c r="B94" s="210"/>
      <c r="C94" s="47"/>
      <c r="D94" s="754"/>
      <c r="E94" s="754"/>
      <c r="F94" s="47"/>
    </row>
    <row r="95" spans="1:6" x14ac:dyDescent="0.25">
      <c r="A95" s="330"/>
      <c r="B95" s="210"/>
      <c r="C95" s="47"/>
      <c r="D95" s="754"/>
      <c r="E95" s="754"/>
      <c r="F95" s="47"/>
    </row>
    <row r="96" spans="1:6" x14ac:dyDescent="0.25">
      <c r="A96" s="330"/>
      <c r="B96" s="210"/>
      <c r="C96" s="47"/>
      <c r="D96" s="754"/>
      <c r="E96" s="754"/>
      <c r="F96" s="47"/>
    </row>
    <row r="97" spans="1:6" x14ac:dyDescent="0.25">
      <c r="A97" s="330"/>
      <c r="B97" s="210"/>
      <c r="C97" s="47"/>
      <c r="D97" s="754"/>
      <c r="E97" s="754"/>
      <c r="F97" s="47"/>
    </row>
    <row r="98" spans="1:6" x14ac:dyDescent="0.25">
      <c r="A98" s="330"/>
      <c r="B98" s="210"/>
      <c r="C98" s="47"/>
      <c r="D98" s="754"/>
      <c r="E98" s="754"/>
      <c r="F98" s="47"/>
    </row>
    <row r="99" spans="1:6" x14ac:dyDescent="0.25">
      <c r="A99" s="330"/>
      <c r="B99" s="210"/>
      <c r="C99" s="47"/>
      <c r="D99" s="754"/>
      <c r="E99" s="754"/>
      <c r="F99" s="47"/>
    </row>
    <row r="100" spans="1:6" x14ac:dyDescent="0.25">
      <c r="A100" s="330"/>
      <c r="B100" s="210"/>
      <c r="C100" s="47"/>
      <c r="D100" s="754"/>
      <c r="E100" s="754"/>
      <c r="F100" s="47"/>
    </row>
    <row r="101" spans="1:6" x14ac:dyDescent="0.25">
      <c r="A101" s="330"/>
      <c r="B101" s="210"/>
      <c r="C101" s="47"/>
      <c r="D101" s="754"/>
      <c r="E101" s="754"/>
      <c r="F101" s="47"/>
    </row>
    <row r="102" spans="1:6" x14ac:dyDescent="0.25">
      <c r="A102" s="330"/>
      <c r="B102" s="210"/>
      <c r="C102" s="47"/>
      <c r="D102" s="754"/>
      <c r="E102" s="754"/>
      <c r="F102" s="47"/>
    </row>
    <row r="103" spans="1:6" x14ac:dyDescent="0.25">
      <c r="A103" s="330"/>
      <c r="B103" s="210"/>
      <c r="C103" s="47"/>
      <c r="D103" s="754"/>
      <c r="E103" s="754"/>
      <c r="F103" s="47"/>
    </row>
    <row r="104" spans="1:6" x14ac:dyDescent="0.25">
      <c r="A104" s="330"/>
      <c r="B104" s="210"/>
      <c r="C104" s="47"/>
      <c r="D104" s="754"/>
      <c r="E104" s="754"/>
      <c r="F104" s="47"/>
    </row>
    <row r="105" spans="1:6" x14ac:dyDescent="0.25">
      <c r="A105" s="330"/>
      <c r="B105" s="210"/>
      <c r="C105" s="47"/>
      <c r="D105" s="754"/>
      <c r="E105" s="754"/>
      <c r="F105" s="47"/>
    </row>
    <row r="106" spans="1:6" x14ac:dyDescent="0.25">
      <c r="A106" s="330"/>
      <c r="B106" s="210"/>
      <c r="C106" s="47"/>
      <c r="D106" s="754"/>
      <c r="E106" s="754"/>
      <c r="F106" s="47"/>
    </row>
    <row r="107" spans="1:6" x14ac:dyDescent="0.25">
      <c r="A107" s="330"/>
      <c r="B107" s="210"/>
      <c r="C107" s="47"/>
      <c r="D107" s="754"/>
      <c r="E107" s="754"/>
      <c r="F107" s="47"/>
    </row>
    <row r="108" spans="1:6" x14ac:dyDescent="0.25">
      <c r="A108" s="330"/>
      <c r="B108" s="210"/>
      <c r="C108" s="47"/>
      <c r="D108" s="754"/>
      <c r="E108" s="754"/>
      <c r="F108" s="47"/>
    </row>
    <row r="109" spans="1:6" x14ac:dyDescent="0.25">
      <c r="A109" s="330"/>
      <c r="B109" s="210"/>
      <c r="C109" s="47"/>
      <c r="D109" s="754"/>
      <c r="E109" s="754"/>
      <c r="F109" s="47"/>
    </row>
    <row r="110" spans="1:6" x14ac:dyDescent="0.25">
      <c r="A110" s="330"/>
      <c r="B110" s="210"/>
      <c r="C110" s="47"/>
      <c r="D110" s="754"/>
      <c r="E110" s="754"/>
      <c r="F110" s="47"/>
    </row>
    <row r="111" spans="1:6" x14ac:dyDescent="0.25">
      <c r="A111" s="330"/>
      <c r="B111" s="210"/>
      <c r="C111" s="47"/>
      <c r="D111" s="754"/>
      <c r="E111" s="754"/>
      <c r="F111" s="47"/>
    </row>
    <row r="112" spans="1:6" x14ac:dyDescent="0.25">
      <c r="A112" s="330"/>
      <c r="B112" s="210"/>
      <c r="C112" s="47"/>
      <c r="D112" s="754"/>
      <c r="E112" s="754"/>
      <c r="F112" s="47"/>
    </row>
    <row r="113" spans="1:6" x14ac:dyDescent="0.25">
      <c r="A113" s="330"/>
      <c r="B113" s="210"/>
      <c r="C113" s="47"/>
      <c r="D113" s="754"/>
      <c r="E113" s="754"/>
      <c r="F113" s="47"/>
    </row>
    <row r="114" spans="1:6" x14ac:dyDescent="0.25">
      <c r="A114" s="330"/>
      <c r="B114" s="210"/>
      <c r="C114" s="47"/>
      <c r="D114" s="754"/>
      <c r="E114" s="754"/>
      <c r="F114" s="47"/>
    </row>
    <row r="115" spans="1:6" x14ac:dyDescent="0.25">
      <c r="A115" s="330"/>
      <c r="B115" s="210"/>
      <c r="C115" s="47"/>
      <c r="D115" s="754"/>
      <c r="E115" s="754"/>
      <c r="F115" s="47"/>
    </row>
    <row r="116" spans="1:6" x14ac:dyDescent="0.25">
      <c r="A116" s="330"/>
      <c r="B116" s="210"/>
      <c r="C116" s="47"/>
      <c r="D116" s="754"/>
      <c r="E116" s="754"/>
      <c r="F116" s="47"/>
    </row>
    <row r="117" spans="1:6" x14ac:dyDescent="0.25">
      <c r="A117" s="330"/>
      <c r="B117" s="210"/>
      <c r="C117" s="47"/>
      <c r="D117" s="754"/>
      <c r="E117" s="754"/>
      <c r="F117" s="47"/>
    </row>
    <row r="118" spans="1:6" x14ac:dyDescent="0.25">
      <c r="A118" s="330"/>
      <c r="B118" s="210"/>
      <c r="C118" s="47"/>
      <c r="D118" s="754"/>
      <c r="E118" s="754"/>
      <c r="F118" s="47"/>
    </row>
    <row r="119" spans="1:6" x14ac:dyDescent="0.25">
      <c r="A119" s="330"/>
      <c r="B119" s="210"/>
      <c r="C119" s="47"/>
      <c r="D119" s="754"/>
      <c r="E119" s="754"/>
      <c r="F119" s="47"/>
    </row>
    <row r="120" spans="1:6" x14ac:dyDescent="0.25">
      <c r="A120" s="330"/>
      <c r="B120" s="210"/>
      <c r="C120" s="47"/>
      <c r="D120" s="754"/>
      <c r="E120" s="754"/>
      <c r="F120" s="47"/>
    </row>
    <row r="121" spans="1:6" x14ac:dyDescent="0.25">
      <c r="A121" s="330"/>
      <c r="B121" s="210"/>
      <c r="C121" s="47"/>
      <c r="D121" s="754"/>
      <c r="E121" s="754"/>
      <c r="F121" s="47"/>
    </row>
    <row r="122" spans="1:6" x14ac:dyDescent="0.25">
      <c r="A122" s="330"/>
      <c r="B122" s="210"/>
      <c r="C122" s="47"/>
      <c r="D122" s="754"/>
      <c r="E122" s="754"/>
      <c r="F122" s="47"/>
    </row>
    <row r="123" spans="1:6" x14ac:dyDescent="0.25">
      <c r="A123" s="330"/>
      <c r="B123" s="210"/>
      <c r="C123" s="47"/>
      <c r="D123" s="754"/>
      <c r="E123" s="754"/>
      <c r="F123" s="47"/>
    </row>
    <row r="124" spans="1:6" x14ac:dyDescent="0.25">
      <c r="A124" s="330"/>
      <c r="B124" s="210"/>
      <c r="C124" s="47"/>
      <c r="D124" s="754"/>
      <c r="E124" s="754"/>
      <c r="F124" s="47"/>
    </row>
    <row r="125" spans="1:6" x14ac:dyDescent="0.25">
      <c r="A125" s="330"/>
      <c r="B125" s="210"/>
      <c r="C125" s="47"/>
      <c r="D125" s="754"/>
      <c r="E125" s="754"/>
      <c r="F125" s="47"/>
    </row>
    <row r="126" spans="1:6" x14ac:dyDescent="0.25">
      <c r="A126" s="330"/>
      <c r="B126" s="210"/>
      <c r="C126" s="47"/>
      <c r="D126" s="754"/>
      <c r="E126" s="754"/>
      <c r="F126" s="47"/>
    </row>
    <row r="127" spans="1:6" x14ac:dyDescent="0.25">
      <c r="A127" s="330"/>
      <c r="B127" s="210"/>
      <c r="C127" s="47"/>
      <c r="D127" s="754"/>
      <c r="E127" s="754"/>
      <c r="F127" s="47"/>
    </row>
    <row r="128" spans="1:6" x14ac:dyDescent="0.25">
      <c r="A128" s="330"/>
      <c r="B128" s="210"/>
      <c r="C128" s="47"/>
      <c r="D128" s="754"/>
      <c r="E128" s="754"/>
      <c r="F128" s="47"/>
    </row>
    <row r="129" spans="1:6" x14ac:dyDescent="0.25">
      <c r="A129" s="330"/>
      <c r="B129" s="210"/>
      <c r="C129" s="47"/>
      <c r="D129" s="754"/>
      <c r="E129" s="754"/>
      <c r="F129" s="47"/>
    </row>
    <row r="130" spans="1:6" x14ac:dyDescent="0.25">
      <c r="A130" s="330"/>
      <c r="B130" s="210"/>
      <c r="C130" s="47"/>
      <c r="D130" s="754"/>
      <c r="E130" s="754"/>
      <c r="F130" s="47"/>
    </row>
    <row r="131" spans="1:6" x14ac:dyDescent="0.25">
      <c r="A131" s="330"/>
      <c r="B131" s="210"/>
      <c r="C131" s="47"/>
      <c r="D131" s="754"/>
      <c r="E131" s="754"/>
      <c r="F131" s="47"/>
    </row>
    <row r="132" spans="1:6" x14ac:dyDescent="0.25">
      <c r="A132" s="330"/>
      <c r="B132" s="210"/>
      <c r="C132" s="47"/>
      <c r="D132" s="754"/>
      <c r="E132" s="754"/>
      <c r="F132" s="47"/>
    </row>
    <row r="133" spans="1:6" x14ac:dyDescent="0.25">
      <c r="A133" s="330"/>
      <c r="B133" s="210"/>
      <c r="C133" s="47"/>
      <c r="D133" s="754"/>
      <c r="E133" s="754"/>
      <c r="F133" s="47"/>
    </row>
    <row r="134" spans="1:6" x14ac:dyDescent="0.25">
      <c r="A134" s="330"/>
      <c r="B134" s="210"/>
      <c r="C134" s="47"/>
      <c r="D134" s="754"/>
      <c r="E134" s="754"/>
      <c r="F134" s="47"/>
    </row>
    <row r="135" spans="1:6" x14ac:dyDescent="0.25">
      <c r="A135" s="330"/>
      <c r="B135" s="210"/>
      <c r="C135" s="47"/>
      <c r="D135" s="754"/>
      <c r="E135" s="754"/>
      <c r="F135" s="47"/>
    </row>
    <row r="136" spans="1:6" x14ac:dyDescent="0.25">
      <c r="A136" s="330"/>
      <c r="B136" s="210"/>
      <c r="C136" s="47"/>
      <c r="D136" s="754"/>
      <c r="E136" s="754"/>
      <c r="F136" s="47"/>
    </row>
    <row r="137" spans="1:6" x14ac:dyDescent="0.25">
      <c r="A137" s="330"/>
      <c r="B137" s="210"/>
      <c r="C137" s="47"/>
      <c r="D137" s="754"/>
      <c r="E137" s="754"/>
      <c r="F137" s="47"/>
    </row>
    <row r="138" spans="1:6" x14ac:dyDescent="0.25">
      <c r="A138" s="330"/>
      <c r="B138" s="210"/>
      <c r="C138" s="47"/>
      <c r="D138" s="754"/>
      <c r="E138" s="754"/>
      <c r="F138" s="47"/>
    </row>
    <row r="139" spans="1:6" x14ac:dyDescent="0.25">
      <c r="A139" s="330"/>
      <c r="B139" s="210"/>
      <c r="C139" s="47"/>
      <c r="D139" s="754"/>
      <c r="E139" s="754"/>
      <c r="F139" s="47"/>
    </row>
    <row r="140" spans="1:6" x14ac:dyDescent="0.25">
      <c r="A140" s="330"/>
      <c r="B140" s="210"/>
      <c r="C140" s="47"/>
      <c r="D140" s="754"/>
      <c r="E140" s="754"/>
      <c r="F140" s="47"/>
    </row>
    <row r="141" spans="1:6" x14ac:dyDescent="0.25">
      <c r="A141" s="330"/>
      <c r="B141" s="210"/>
      <c r="C141" s="47"/>
      <c r="D141" s="754"/>
      <c r="E141" s="754"/>
      <c r="F141" s="47"/>
    </row>
    <row r="142" spans="1:6" x14ac:dyDescent="0.25">
      <c r="A142" s="330"/>
      <c r="B142" s="210"/>
      <c r="C142" s="47"/>
      <c r="D142" s="754"/>
      <c r="E142" s="754"/>
      <c r="F142" s="47"/>
    </row>
    <row r="143" spans="1:6" x14ac:dyDescent="0.25">
      <c r="A143" s="330"/>
      <c r="B143" s="210"/>
      <c r="C143" s="47"/>
      <c r="D143" s="754"/>
      <c r="E143" s="754"/>
      <c r="F143" s="47"/>
    </row>
    <row r="144" spans="1:6" x14ac:dyDescent="0.25">
      <c r="A144" s="330"/>
      <c r="B144" s="210"/>
      <c r="C144" s="47"/>
      <c r="D144" s="754"/>
      <c r="E144" s="754"/>
      <c r="F144" s="47"/>
    </row>
    <row r="145" spans="1:6" x14ac:dyDescent="0.25">
      <c r="A145" s="330"/>
      <c r="B145" s="210"/>
      <c r="C145" s="47"/>
      <c r="D145" s="754"/>
      <c r="E145" s="754"/>
      <c r="F145" s="47"/>
    </row>
    <row r="146" spans="1:6" x14ac:dyDescent="0.25">
      <c r="A146" s="330"/>
      <c r="B146" s="210"/>
      <c r="C146" s="47"/>
      <c r="D146" s="754"/>
      <c r="E146" s="754"/>
      <c r="F146" s="47"/>
    </row>
    <row r="147" spans="1:6" x14ac:dyDescent="0.25">
      <c r="A147" s="330"/>
      <c r="B147" s="210"/>
      <c r="C147" s="47"/>
      <c r="D147" s="754"/>
      <c r="E147" s="754"/>
      <c r="F147" s="47"/>
    </row>
    <row r="148" spans="1:6" x14ac:dyDescent="0.25">
      <c r="A148" s="330"/>
      <c r="B148" s="47"/>
      <c r="C148" s="47"/>
      <c r="D148" s="754"/>
      <c r="E148" s="754"/>
      <c r="F148" s="47"/>
    </row>
    <row r="149" spans="1:6" x14ac:dyDescent="0.25">
      <c r="A149" s="330"/>
      <c r="B149" s="47"/>
      <c r="C149" s="47"/>
      <c r="D149" s="754"/>
      <c r="E149" s="754"/>
      <c r="F149" s="47"/>
    </row>
    <row r="150" spans="1:6" x14ac:dyDescent="0.25">
      <c r="A150" s="330"/>
      <c r="B150" s="47"/>
      <c r="C150" s="47"/>
      <c r="D150" s="754"/>
      <c r="E150" s="754"/>
      <c r="F150" s="47"/>
    </row>
    <row r="151" spans="1:6" x14ac:dyDescent="0.25">
      <c r="A151" s="330"/>
      <c r="B151" s="47"/>
      <c r="C151" s="47"/>
      <c r="D151" s="754"/>
      <c r="E151" s="754"/>
      <c r="F151" s="47"/>
    </row>
    <row r="152" spans="1:6" x14ac:dyDescent="0.25">
      <c r="A152" s="330"/>
      <c r="B152" s="47"/>
      <c r="C152" s="47"/>
      <c r="D152" s="754"/>
      <c r="E152" s="754"/>
      <c r="F152" s="47"/>
    </row>
    <row r="153" spans="1:6" x14ac:dyDescent="0.25">
      <c r="A153" s="330"/>
      <c r="B153" s="47"/>
      <c r="C153" s="47"/>
      <c r="D153" s="754"/>
      <c r="E153" s="754"/>
      <c r="F153" s="47"/>
    </row>
    <row r="154" spans="1:6" x14ac:dyDescent="0.25">
      <c r="A154" s="330"/>
      <c r="B154" s="47"/>
      <c r="C154" s="47"/>
      <c r="D154" s="754"/>
      <c r="E154" s="754"/>
      <c r="F154" s="47"/>
    </row>
    <row r="155" spans="1:6" x14ac:dyDescent="0.25">
      <c r="A155" s="330"/>
      <c r="B155" s="47"/>
      <c r="C155" s="47"/>
      <c r="D155" s="754"/>
      <c r="E155" s="754"/>
      <c r="F155" s="47"/>
    </row>
    <row r="156" spans="1:6" x14ac:dyDescent="0.25">
      <c r="A156" s="330"/>
      <c r="B156" s="47"/>
      <c r="C156" s="47"/>
      <c r="D156" s="754"/>
      <c r="E156" s="754"/>
      <c r="F156" s="47"/>
    </row>
    <row r="157" spans="1:6" x14ac:dyDescent="0.25">
      <c r="A157" s="330"/>
      <c r="B157" s="47"/>
      <c r="C157" s="47"/>
      <c r="D157" s="754"/>
      <c r="E157" s="754"/>
      <c r="F157" s="47"/>
    </row>
    <row r="158" spans="1:6" x14ac:dyDescent="0.25">
      <c r="A158" s="330"/>
      <c r="B158" s="47"/>
      <c r="C158" s="47"/>
      <c r="D158" s="754"/>
      <c r="E158" s="754"/>
      <c r="F158" s="47"/>
    </row>
    <row r="159" spans="1:6" x14ac:dyDescent="0.25">
      <c r="A159" s="330"/>
      <c r="B159" s="47"/>
      <c r="C159" s="47"/>
      <c r="D159" s="754"/>
      <c r="E159" s="754"/>
      <c r="F159" s="47"/>
    </row>
    <row r="160" spans="1:6" x14ac:dyDescent="0.25">
      <c r="A160" s="330"/>
      <c r="B160" s="47"/>
      <c r="C160" s="47"/>
      <c r="D160" s="754"/>
      <c r="E160" s="754"/>
      <c r="F160" s="47"/>
    </row>
    <row r="161" spans="1:6" x14ac:dyDescent="0.25">
      <c r="A161" s="330"/>
      <c r="B161" s="47"/>
      <c r="C161" s="47"/>
      <c r="D161" s="754"/>
      <c r="E161" s="754"/>
      <c r="F161" s="47"/>
    </row>
  </sheetData>
  <pageMargins left="0.7" right="0.7" top="0.75" bottom="0.75" header="0.3" footer="0.3"/>
  <pageSetup paperSize="9" scale="85"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00B050"/>
  </sheetPr>
  <dimension ref="A1:H62"/>
  <sheetViews>
    <sheetView topLeftCell="A37" zoomScaleNormal="100" workbookViewId="0">
      <selection activeCell="H39" sqref="H39"/>
    </sheetView>
  </sheetViews>
  <sheetFormatPr baseColWidth="10" defaultRowHeight="12.75" customHeight="1" x14ac:dyDescent="0.2"/>
  <cols>
    <col min="1" max="1" width="19.5703125" style="54" bestFit="1" customWidth="1"/>
    <col min="2" max="2" width="39.85546875" style="56" bestFit="1" customWidth="1"/>
    <col min="3" max="3" width="20.140625" style="54" bestFit="1" customWidth="1"/>
    <col min="4" max="4" width="15" style="54" bestFit="1" customWidth="1"/>
    <col min="5" max="6" width="11.42578125" style="54"/>
    <col min="7" max="7" width="22.140625" style="54" bestFit="1" customWidth="1"/>
    <col min="8" max="8" width="20.140625" style="54" bestFit="1" customWidth="1"/>
    <col min="9" max="256" width="11.42578125" style="54"/>
    <col min="257" max="257" width="19.5703125" style="54" bestFit="1" customWidth="1"/>
    <col min="258" max="258" width="39.85546875" style="54" bestFit="1" customWidth="1"/>
    <col min="259" max="263" width="11.42578125" style="54"/>
    <col min="264" max="264" width="12.28515625" style="54" customWidth="1"/>
    <col min="265" max="512" width="11.42578125" style="54"/>
    <col min="513" max="513" width="19.5703125" style="54" bestFit="1" customWidth="1"/>
    <col min="514" max="514" width="39.85546875" style="54" bestFit="1" customWidth="1"/>
    <col min="515" max="519" width="11.42578125" style="54"/>
    <col min="520" max="520" width="12.28515625" style="54" customWidth="1"/>
    <col min="521" max="768" width="11.42578125" style="54"/>
    <col min="769" max="769" width="19.5703125" style="54" bestFit="1" customWidth="1"/>
    <col min="770" max="770" width="39.85546875" style="54" bestFit="1" customWidth="1"/>
    <col min="771" max="775" width="11.42578125" style="54"/>
    <col min="776" max="776" width="12.28515625" style="54" customWidth="1"/>
    <col min="777" max="1024" width="11.42578125" style="54"/>
    <col min="1025" max="1025" width="19.5703125" style="54" bestFit="1" customWidth="1"/>
    <col min="1026" max="1026" width="39.85546875" style="54" bestFit="1" customWidth="1"/>
    <col min="1027" max="1031" width="11.42578125" style="54"/>
    <col min="1032" max="1032" width="12.28515625" style="54" customWidth="1"/>
    <col min="1033" max="1280" width="11.42578125" style="54"/>
    <col min="1281" max="1281" width="19.5703125" style="54" bestFit="1" customWidth="1"/>
    <col min="1282" max="1282" width="39.85546875" style="54" bestFit="1" customWidth="1"/>
    <col min="1283" max="1287" width="11.42578125" style="54"/>
    <col min="1288" max="1288" width="12.28515625" style="54" customWidth="1"/>
    <col min="1289" max="1536" width="11.42578125" style="54"/>
    <col min="1537" max="1537" width="19.5703125" style="54" bestFit="1" customWidth="1"/>
    <col min="1538" max="1538" width="39.85546875" style="54" bestFit="1" customWidth="1"/>
    <col min="1539" max="1543" width="11.42578125" style="54"/>
    <col min="1544" max="1544" width="12.28515625" style="54" customWidth="1"/>
    <col min="1545" max="1792" width="11.42578125" style="54"/>
    <col min="1793" max="1793" width="19.5703125" style="54" bestFit="1" customWidth="1"/>
    <col min="1794" max="1794" width="39.85546875" style="54" bestFit="1" customWidth="1"/>
    <col min="1795" max="1799" width="11.42578125" style="54"/>
    <col min="1800" max="1800" width="12.28515625" style="54" customWidth="1"/>
    <col min="1801" max="2048" width="11.42578125" style="54"/>
    <col min="2049" max="2049" width="19.5703125" style="54" bestFit="1" customWidth="1"/>
    <col min="2050" max="2050" width="39.85546875" style="54" bestFit="1" customWidth="1"/>
    <col min="2051" max="2055" width="11.42578125" style="54"/>
    <col min="2056" max="2056" width="12.28515625" style="54" customWidth="1"/>
    <col min="2057" max="2304" width="11.42578125" style="54"/>
    <col min="2305" max="2305" width="19.5703125" style="54" bestFit="1" customWidth="1"/>
    <col min="2306" max="2306" width="39.85546875" style="54" bestFit="1" customWidth="1"/>
    <col min="2307" max="2311" width="11.42578125" style="54"/>
    <col min="2312" max="2312" width="12.28515625" style="54" customWidth="1"/>
    <col min="2313" max="2560" width="11.42578125" style="54"/>
    <col min="2561" max="2561" width="19.5703125" style="54" bestFit="1" customWidth="1"/>
    <col min="2562" max="2562" width="39.85546875" style="54" bestFit="1" customWidth="1"/>
    <col min="2563" max="2567" width="11.42578125" style="54"/>
    <col min="2568" max="2568" width="12.28515625" style="54" customWidth="1"/>
    <col min="2569" max="2816" width="11.42578125" style="54"/>
    <col min="2817" max="2817" width="19.5703125" style="54" bestFit="1" customWidth="1"/>
    <col min="2818" max="2818" width="39.85546875" style="54" bestFit="1" customWidth="1"/>
    <col min="2819" max="2823" width="11.42578125" style="54"/>
    <col min="2824" max="2824" width="12.28515625" style="54" customWidth="1"/>
    <col min="2825" max="3072" width="11.42578125" style="54"/>
    <col min="3073" max="3073" width="19.5703125" style="54" bestFit="1" customWidth="1"/>
    <col min="3074" max="3074" width="39.85546875" style="54" bestFit="1" customWidth="1"/>
    <col min="3075" max="3079" width="11.42578125" style="54"/>
    <col min="3080" max="3080" width="12.28515625" style="54" customWidth="1"/>
    <col min="3081" max="3328" width="11.42578125" style="54"/>
    <col min="3329" max="3329" width="19.5703125" style="54" bestFit="1" customWidth="1"/>
    <col min="3330" max="3330" width="39.85546875" style="54" bestFit="1" customWidth="1"/>
    <col min="3331" max="3335" width="11.42578125" style="54"/>
    <col min="3336" max="3336" width="12.28515625" style="54" customWidth="1"/>
    <col min="3337" max="3584" width="11.42578125" style="54"/>
    <col min="3585" max="3585" width="19.5703125" style="54" bestFit="1" customWidth="1"/>
    <col min="3586" max="3586" width="39.85546875" style="54" bestFit="1" customWidth="1"/>
    <col min="3587" max="3591" width="11.42578125" style="54"/>
    <col min="3592" max="3592" width="12.28515625" style="54" customWidth="1"/>
    <col min="3593" max="3840" width="11.42578125" style="54"/>
    <col min="3841" max="3841" width="19.5703125" style="54" bestFit="1" customWidth="1"/>
    <col min="3842" max="3842" width="39.85546875" style="54" bestFit="1" customWidth="1"/>
    <col min="3843" max="3847" width="11.42578125" style="54"/>
    <col min="3848" max="3848" width="12.28515625" style="54" customWidth="1"/>
    <col min="3849" max="4096" width="11.42578125" style="54"/>
    <col min="4097" max="4097" width="19.5703125" style="54" bestFit="1" customWidth="1"/>
    <col min="4098" max="4098" width="39.85546875" style="54" bestFit="1" customWidth="1"/>
    <col min="4099" max="4103" width="11.42578125" style="54"/>
    <col min="4104" max="4104" width="12.28515625" style="54" customWidth="1"/>
    <col min="4105" max="4352" width="11.42578125" style="54"/>
    <col min="4353" max="4353" width="19.5703125" style="54" bestFit="1" customWidth="1"/>
    <col min="4354" max="4354" width="39.85546875" style="54" bestFit="1" customWidth="1"/>
    <col min="4355" max="4359" width="11.42578125" style="54"/>
    <col min="4360" max="4360" width="12.28515625" style="54" customWidth="1"/>
    <col min="4361" max="4608" width="11.42578125" style="54"/>
    <col min="4609" max="4609" width="19.5703125" style="54" bestFit="1" customWidth="1"/>
    <col min="4610" max="4610" width="39.85546875" style="54" bestFit="1" customWidth="1"/>
    <col min="4611" max="4615" width="11.42578125" style="54"/>
    <col min="4616" max="4616" width="12.28515625" style="54" customWidth="1"/>
    <col min="4617" max="4864" width="11.42578125" style="54"/>
    <col min="4865" max="4865" width="19.5703125" style="54" bestFit="1" customWidth="1"/>
    <col min="4866" max="4866" width="39.85546875" style="54" bestFit="1" customWidth="1"/>
    <col min="4867" max="4871" width="11.42578125" style="54"/>
    <col min="4872" max="4872" width="12.28515625" style="54" customWidth="1"/>
    <col min="4873" max="5120" width="11.42578125" style="54"/>
    <col min="5121" max="5121" width="19.5703125" style="54" bestFit="1" customWidth="1"/>
    <col min="5122" max="5122" width="39.85546875" style="54" bestFit="1" customWidth="1"/>
    <col min="5123" max="5127" width="11.42578125" style="54"/>
    <col min="5128" max="5128" width="12.28515625" style="54" customWidth="1"/>
    <col min="5129" max="5376" width="11.42578125" style="54"/>
    <col min="5377" max="5377" width="19.5703125" style="54" bestFit="1" customWidth="1"/>
    <col min="5378" max="5378" width="39.85546875" style="54" bestFit="1" customWidth="1"/>
    <col min="5379" max="5383" width="11.42578125" style="54"/>
    <col min="5384" max="5384" width="12.28515625" style="54" customWidth="1"/>
    <col min="5385" max="5632" width="11.42578125" style="54"/>
    <col min="5633" max="5633" width="19.5703125" style="54" bestFit="1" customWidth="1"/>
    <col min="5634" max="5634" width="39.85546875" style="54" bestFit="1" customWidth="1"/>
    <col min="5635" max="5639" width="11.42578125" style="54"/>
    <col min="5640" max="5640" width="12.28515625" style="54" customWidth="1"/>
    <col min="5641" max="5888" width="11.42578125" style="54"/>
    <col min="5889" max="5889" width="19.5703125" style="54" bestFit="1" customWidth="1"/>
    <col min="5890" max="5890" width="39.85546875" style="54" bestFit="1" customWidth="1"/>
    <col min="5891" max="5895" width="11.42578125" style="54"/>
    <col min="5896" max="5896" width="12.28515625" style="54" customWidth="1"/>
    <col min="5897" max="6144" width="11.42578125" style="54"/>
    <col min="6145" max="6145" width="19.5703125" style="54" bestFit="1" customWidth="1"/>
    <col min="6146" max="6146" width="39.85546875" style="54" bestFit="1" customWidth="1"/>
    <col min="6147" max="6151" width="11.42578125" style="54"/>
    <col min="6152" max="6152" width="12.28515625" style="54" customWidth="1"/>
    <col min="6153" max="6400" width="11.42578125" style="54"/>
    <col min="6401" max="6401" width="19.5703125" style="54" bestFit="1" customWidth="1"/>
    <col min="6402" max="6402" width="39.85546875" style="54" bestFit="1" customWidth="1"/>
    <col min="6403" max="6407" width="11.42578125" style="54"/>
    <col min="6408" max="6408" width="12.28515625" style="54" customWidth="1"/>
    <col min="6409" max="6656" width="11.42578125" style="54"/>
    <col min="6657" max="6657" width="19.5703125" style="54" bestFit="1" customWidth="1"/>
    <col min="6658" max="6658" width="39.85546875" style="54" bestFit="1" customWidth="1"/>
    <col min="6659" max="6663" width="11.42578125" style="54"/>
    <col min="6664" max="6664" width="12.28515625" style="54" customWidth="1"/>
    <col min="6665" max="6912" width="11.42578125" style="54"/>
    <col min="6913" max="6913" width="19.5703125" style="54" bestFit="1" customWidth="1"/>
    <col min="6914" max="6914" width="39.85546875" style="54" bestFit="1" customWidth="1"/>
    <col min="6915" max="6919" width="11.42578125" style="54"/>
    <col min="6920" max="6920" width="12.28515625" style="54" customWidth="1"/>
    <col min="6921" max="7168" width="11.42578125" style="54"/>
    <col min="7169" max="7169" width="19.5703125" style="54" bestFit="1" customWidth="1"/>
    <col min="7170" max="7170" width="39.85546875" style="54" bestFit="1" customWidth="1"/>
    <col min="7171" max="7175" width="11.42578125" style="54"/>
    <col min="7176" max="7176" width="12.28515625" style="54" customWidth="1"/>
    <col min="7177" max="7424" width="11.42578125" style="54"/>
    <col min="7425" max="7425" width="19.5703125" style="54" bestFit="1" customWidth="1"/>
    <col min="7426" max="7426" width="39.85546875" style="54" bestFit="1" customWidth="1"/>
    <col min="7427" max="7431" width="11.42578125" style="54"/>
    <col min="7432" max="7432" width="12.28515625" style="54" customWidth="1"/>
    <col min="7433" max="7680" width="11.42578125" style="54"/>
    <col min="7681" max="7681" width="19.5703125" style="54" bestFit="1" customWidth="1"/>
    <col min="7682" max="7682" width="39.85546875" style="54" bestFit="1" customWidth="1"/>
    <col min="7683" max="7687" width="11.42578125" style="54"/>
    <col min="7688" max="7688" width="12.28515625" style="54" customWidth="1"/>
    <col min="7689" max="7936" width="11.42578125" style="54"/>
    <col min="7937" max="7937" width="19.5703125" style="54" bestFit="1" customWidth="1"/>
    <col min="7938" max="7938" width="39.85546875" style="54" bestFit="1" customWidth="1"/>
    <col min="7939" max="7943" width="11.42578125" style="54"/>
    <col min="7944" max="7944" width="12.28515625" style="54" customWidth="1"/>
    <col min="7945" max="8192" width="11.42578125" style="54"/>
    <col min="8193" max="8193" width="19.5703125" style="54" bestFit="1" customWidth="1"/>
    <col min="8194" max="8194" width="39.85546875" style="54" bestFit="1" customWidth="1"/>
    <col min="8195" max="8199" width="11.42578125" style="54"/>
    <col min="8200" max="8200" width="12.28515625" style="54" customWidth="1"/>
    <col min="8201" max="8448" width="11.42578125" style="54"/>
    <col min="8449" max="8449" width="19.5703125" style="54" bestFit="1" customWidth="1"/>
    <col min="8450" max="8450" width="39.85546875" style="54" bestFit="1" customWidth="1"/>
    <col min="8451" max="8455" width="11.42578125" style="54"/>
    <col min="8456" max="8456" width="12.28515625" style="54" customWidth="1"/>
    <col min="8457" max="8704" width="11.42578125" style="54"/>
    <col min="8705" max="8705" width="19.5703125" style="54" bestFit="1" customWidth="1"/>
    <col min="8706" max="8706" width="39.85546875" style="54" bestFit="1" customWidth="1"/>
    <col min="8707" max="8711" width="11.42578125" style="54"/>
    <col min="8712" max="8712" width="12.28515625" style="54" customWidth="1"/>
    <col min="8713" max="8960" width="11.42578125" style="54"/>
    <col min="8961" max="8961" width="19.5703125" style="54" bestFit="1" customWidth="1"/>
    <col min="8962" max="8962" width="39.85546875" style="54" bestFit="1" customWidth="1"/>
    <col min="8963" max="8967" width="11.42578125" style="54"/>
    <col min="8968" max="8968" width="12.28515625" style="54" customWidth="1"/>
    <col min="8969" max="9216" width="11.42578125" style="54"/>
    <col min="9217" max="9217" width="19.5703125" style="54" bestFit="1" customWidth="1"/>
    <col min="9218" max="9218" width="39.85546875" style="54" bestFit="1" customWidth="1"/>
    <col min="9219" max="9223" width="11.42578125" style="54"/>
    <col min="9224" max="9224" width="12.28515625" style="54" customWidth="1"/>
    <col min="9225" max="9472" width="11.42578125" style="54"/>
    <col min="9473" max="9473" width="19.5703125" style="54" bestFit="1" customWidth="1"/>
    <col min="9474" max="9474" width="39.85546875" style="54" bestFit="1" customWidth="1"/>
    <col min="9475" max="9479" width="11.42578125" style="54"/>
    <col min="9480" max="9480" width="12.28515625" style="54" customWidth="1"/>
    <col min="9481" max="9728" width="11.42578125" style="54"/>
    <col min="9729" max="9729" width="19.5703125" style="54" bestFit="1" customWidth="1"/>
    <col min="9730" max="9730" width="39.85546875" style="54" bestFit="1" customWidth="1"/>
    <col min="9731" max="9735" width="11.42578125" style="54"/>
    <col min="9736" max="9736" width="12.28515625" style="54" customWidth="1"/>
    <col min="9737" max="9984" width="11.42578125" style="54"/>
    <col min="9985" max="9985" width="19.5703125" style="54" bestFit="1" customWidth="1"/>
    <col min="9986" max="9986" width="39.85546875" style="54" bestFit="1" customWidth="1"/>
    <col min="9987" max="9991" width="11.42578125" style="54"/>
    <col min="9992" max="9992" width="12.28515625" style="54" customWidth="1"/>
    <col min="9993" max="10240" width="11.42578125" style="54"/>
    <col min="10241" max="10241" width="19.5703125" style="54" bestFit="1" customWidth="1"/>
    <col min="10242" max="10242" width="39.85546875" style="54" bestFit="1" customWidth="1"/>
    <col min="10243" max="10247" width="11.42578125" style="54"/>
    <col min="10248" max="10248" width="12.28515625" style="54" customWidth="1"/>
    <col min="10249" max="10496" width="11.42578125" style="54"/>
    <col min="10497" max="10497" width="19.5703125" style="54" bestFit="1" customWidth="1"/>
    <col min="10498" max="10498" width="39.85546875" style="54" bestFit="1" customWidth="1"/>
    <col min="10499" max="10503" width="11.42578125" style="54"/>
    <col min="10504" max="10504" width="12.28515625" style="54" customWidth="1"/>
    <col min="10505" max="10752" width="11.42578125" style="54"/>
    <col min="10753" max="10753" width="19.5703125" style="54" bestFit="1" customWidth="1"/>
    <col min="10754" max="10754" width="39.85546875" style="54" bestFit="1" customWidth="1"/>
    <col min="10755" max="10759" width="11.42578125" style="54"/>
    <col min="10760" max="10760" width="12.28515625" style="54" customWidth="1"/>
    <col min="10761" max="11008" width="11.42578125" style="54"/>
    <col min="11009" max="11009" width="19.5703125" style="54" bestFit="1" customWidth="1"/>
    <col min="11010" max="11010" width="39.85546875" style="54" bestFit="1" customWidth="1"/>
    <col min="11011" max="11015" width="11.42578125" style="54"/>
    <col min="11016" max="11016" width="12.28515625" style="54" customWidth="1"/>
    <col min="11017" max="11264" width="11.42578125" style="54"/>
    <col min="11265" max="11265" width="19.5703125" style="54" bestFit="1" customWidth="1"/>
    <col min="11266" max="11266" width="39.85546875" style="54" bestFit="1" customWidth="1"/>
    <col min="11267" max="11271" width="11.42578125" style="54"/>
    <col min="11272" max="11272" width="12.28515625" style="54" customWidth="1"/>
    <col min="11273" max="11520" width="11.42578125" style="54"/>
    <col min="11521" max="11521" width="19.5703125" style="54" bestFit="1" customWidth="1"/>
    <col min="11522" max="11522" width="39.85546875" style="54" bestFit="1" customWidth="1"/>
    <col min="11523" max="11527" width="11.42578125" style="54"/>
    <col min="11528" max="11528" width="12.28515625" style="54" customWidth="1"/>
    <col min="11529" max="11776" width="11.42578125" style="54"/>
    <col min="11777" max="11777" width="19.5703125" style="54" bestFit="1" customWidth="1"/>
    <col min="11778" max="11778" width="39.85546875" style="54" bestFit="1" customWidth="1"/>
    <col min="11779" max="11783" width="11.42578125" style="54"/>
    <col min="11784" max="11784" width="12.28515625" style="54" customWidth="1"/>
    <col min="11785" max="12032" width="11.42578125" style="54"/>
    <col min="12033" max="12033" width="19.5703125" style="54" bestFit="1" customWidth="1"/>
    <col min="12034" max="12034" width="39.85546875" style="54" bestFit="1" customWidth="1"/>
    <col min="12035" max="12039" width="11.42578125" style="54"/>
    <col min="12040" max="12040" width="12.28515625" style="54" customWidth="1"/>
    <col min="12041" max="12288" width="11.42578125" style="54"/>
    <col min="12289" max="12289" width="19.5703125" style="54" bestFit="1" customWidth="1"/>
    <col min="12290" max="12290" width="39.85546875" style="54" bestFit="1" customWidth="1"/>
    <col min="12291" max="12295" width="11.42578125" style="54"/>
    <col min="12296" max="12296" width="12.28515625" style="54" customWidth="1"/>
    <col min="12297" max="12544" width="11.42578125" style="54"/>
    <col min="12545" max="12545" width="19.5703125" style="54" bestFit="1" customWidth="1"/>
    <col min="12546" max="12546" width="39.85546875" style="54" bestFit="1" customWidth="1"/>
    <col min="12547" max="12551" width="11.42578125" style="54"/>
    <col min="12552" max="12552" width="12.28515625" style="54" customWidth="1"/>
    <col min="12553" max="12800" width="11.42578125" style="54"/>
    <col min="12801" max="12801" width="19.5703125" style="54" bestFit="1" customWidth="1"/>
    <col min="12802" max="12802" width="39.85546875" style="54" bestFit="1" customWidth="1"/>
    <col min="12803" max="12807" width="11.42578125" style="54"/>
    <col min="12808" max="12808" width="12.28515625" style="54" customWidth="1"/>
    <col min="12809" max="13056" width="11.42578125" style="54"/>
    <col min="13057" max="13057" width="19.5703125" style="54" bestFit="1" customWidth="1"/>
    <col min="13058" max="13058" width="39.85546875" style="54" bestFit="1" customWidth="1"/>
    <col min="13059" max="13063" width="11.42578125" style="54"/>
    <col min="13064" max="13064" width="12.28515625" style="54" customWidth="1"/>
    <col min="13065" max="13312" width="11.42578125" style="54"/>
    <col min="13313" max="13313" width="19.5703125" style="54" bestFit="1" customWidth="1"/>
    <col min="13314" max="13314" width="39.85546875" style="54" bestFit="1" customWidth="1"/>
    <col min="13315" max="13319" width="11.42578125" style="54"/>
    <col min="13320" max="13320" width="12.28515625" style="54" customWidth="1"/>
    <col min="13321" max="13568" width="11.42578125" style="54"/>
    <col min="13569" max="13569" width="19.5703125" style="54" bestFit="1" customWidth="1"/>
    <col min="13570" max="13570" width="39.85546875" style="54" bestFit="1" customWidth="1"/>
    <col min="13571" max="13575" width="11.42578125" style="54"/>
    <col min="13576" max="13576" width="12.28515625" style="54" customWidth="1"/>
    <col min="13577" max="13824" width="11.42578125" style="54"/>
    <col min="13825" max="13825" width="19.5703125" style="54" bestFit="1" customWidth="1"/>
    <col min="13826" max="13826" width="39.85546875" style="54" bestFit="1" customWidth="1"/>
    <col min="13827" max="13831" width="11.42578125" style="54"/>
    <col min="13832" max="13832" width="12.28515625" style="54" customWidth="1"/>
    <col min="13833" max="14080" width="11.42578125" style="54"/>
    <col min="14081" max="14081" width="19.5703125" style="54" bestFit="1" customWidth="1"/>
    <col min="14082" max="14082" width="39.85546875" style="54" bestFit="1" customWidth="1"/>
    <col min="14083" max="14087" width="11.42578125" style="54"/>
    <col min="14088" max="14088" width="12.28515625" style="54" customWidth="1"/>
    <col min="14089" max="14336" width="11.42578125" style="54"/>
    <col min="14337" max="14337" width="19.5703125" style="54" bestFit="1" customWidth="1"/>
    <col min="14338" max="14338" width="39.85546875" style="54" bestFit="1" customWidth="1"/>
    <col min="14339" max="14343" width="11.42578125" style="54"/>
    <col min="14344" max="14344" width="12.28515625" style="54" customWidth="1"/>
    <col min="14345" max="14592" width="11.42578125" style="54"/>
    <col min="14593" max="14593" width="19.5703125" style="54" bestFit="1" customWidth="1"/>
    <col min="14594" max="14594" width="39.85546875" style="54" bestFit="1" customWidth="1"/>
    <col min="14595" max="14599" width="11.42578125" style="54"/>
    <col min="14600" max="14600" width="12.28515625" style="54" customWidth="1"/>
    <col min="14601" max="14848" width="11.42578125" style="54"/>
    <col min="14849" max="14849" width="19.5703125" style="54" bestFit="1" customWidth="1"/>
    <col min="14850" max="14850" width="39.85546875" style="54" bestFit="1" customWidth="1"/>
    <col min="14851" max="14855" width="11.42578125" style="54"/>
    <col min="14856" max="14856" width="12.28515625" style="54" customWidth="1"/>
    <col min="14857" max="15104" width="11.42578125" style="54"/>
    <col min="15105" max="15105" width="19.5703125" style="54" bestFit="1" customWidth="1"/>
    <col min="15106" max="15106" width="39.85546875" style="54" bestFit="1" customWidth="1"/>
    <col min="15107" max="15111" width="11.42578125" style="54"/>
    <col min="15112" max="15112" width="12.28515625" style="54" customWidth="1"/>
    <col min="15113" max="15360" width="11.42578125" style="54"/>
    <col min="15361" max="15361" width="19.5703125" style="54" bestFit="1" customWidth="1"/>
    <col min="15362" max="15362" width="39.85546875" style="54" bestFit="1" customWidth="1"/>
    <col min="15363" max="15367" width="11.42578125" style="54"/>
    <col min="15368" max="15368" width="12.28515625" style="54" customWidth="1"/>
    <col min="15369" max="15616" width="11.42578125" style="54"/>
    <col min="15617" max="15617" width="19.5703125" style="54" bestFit="1" customWidth="1"/>
    <col min="15618" max="15618" width="39.85546875" style="54" bestFit="1" customWidth="1"/>
    <col min="15619" max="15623" width="11.42578125" style="54"/>
    <col min="15624" max="15624" width="12.28515625" style="54" customWidth="1"/>
    <col min="15625" max="15872" width="11.42578125" style="54"/>
    <col min="15873" max="15873" width="19.5703125" style="54" bestFit="1" customWidth="1"/>
    <col min="15874" max="15874" width="39.85546875" style="54" bestFit="1" customWidth="1"/>
    <col min="15875" max="15879" width="11.42578125" style="54"/>
    <col min="15880" max="15880" width="12.28515625" style="54" customWidth="1"/>
    <col min="15881" max="16128" width="11.42578125" style="54"/>
    <col min="16129" max="16129" width="19.5703125" style="54" bestFit="1" customWidth="1"/>
    <col min="16130" max="16130" width="39.85546875" style="54" bestFit="1" customWidth="1"/>
    <col min="16131" max="16135" width="11.42578125" style="54"/>
    <col min="16136" max="16136" width="12.28515625" style="54" customWidth="1"/>
    <col min="16137" max="16384" width="11.42578125" style="54"/>
  </cols>
  <sheetData>
    <row r="1" spans="1:8" ht="12.75" customHeight="1" x14ac:dyDescent="0.3">
      <c r="A1" s="205" t="s">
        <v>1216</v>
      </c>
      <c r="B1" s="53"/>
    </row>
    <row r="2" spans="1:8" ht="12.75" customHeight="1" x14ac:dyDescent="0.2">
      <c r="A2" s="16"/>
      <c r="B2" s="54"/>
    </row>
    <row r="3" spans="1:8" ht="12.75" customHeight="1" x14ac:dyDescent="0.25">
      <c r="A3" s="206" t="s">
        <v>373</v>
      </c>
    </row>
    <row r="4" spans="1:8" ht="12.75" customHeight="1" x14ac:dyDescent="0.2">
      <c r="A4" s="16"/>
    </row>
    <row r="5" spans="1:8" ht="12.75" customHeight="1" x14ac:dyDescent="0.2">
      <c r="A5" s="58" t="s">
        <v>243</v>
      </c>
    </row>
    <row r="6" spans="1:8" ht="12.75" customHeight="1" x14ac:dyDescent="0.2">
      <c r="A6" s="55"/>
      <c r="B6" s="54"/>
      <c r="C6" s="57"/>
      <c r="D6" s="57"/>
    </row>
    <row r="7" spans="1:8" ht="12.75" customHeight="1" x14ac:dyDescent="0.25">
      <c r="A7" s="206" t="s">
        <v>952</v>
      </c>
    </row>
    <row r="8" spans="1:8" ht="12.75" customHeight="1" x14ac:dyDescent="0.2">
      <c r="A8" s="60"/>
    </row>
    <row r="9" spans="1:8" ht="12.75" customHeight="1" x14ac:dyDescent="0.2">
      <c r="A9" s="61"/>
      <c r="B9" s="62"/>
      <c r="C9" s="61"/>
      <c r="D9" s="61"/>
      <c r="E9" s="61"/>
      <c r="F9" s="61"/>
      <c r="G9" s="61"/>
      <c r="H9" s="61"/>
    </row>
    <row r="10" spans="1:8" s="59" customFormat="1" ht="12.75" customHeight="1" x14ac:dyDescent="0.2">
      <c r="A10" s="353" t="s">
        <v>2</v>
      </c>
      <c r="B10" s="353" t="s">
        <v>144</v>
      </c>
      <c r="C10" s="354" t="s">
        <v>326</v>
      </c>
      <c r="D10" s="354" t="s">
        <v>1297</v>
      </c>
      <c r="E10" s="354" t="s">
        <v>387</v>
      </c>
      <c r="F10" s="353" t="s">
        <v>388</v>
      </c>
      <c r="G10" s="353" t="s">
        <v>1298</v>
      </c>
      <c r="H10" s="355" t="s">
        <v>389</v>
      </c>
    </row>
    <row r="11" spans="1:8" s="56" customFormat="1" ht="12.75" customHeight="1" x14ac:dyDescent="0.2">
      <c r="A11" s="247" t="s">
        <v>374</v>
      </c>
      <c r="B11" s="247" t="s">
        <v>375</v>
      </c>
      <c r="C11" s="253" t="s">
        <v>376</v>
      </c>
      <c r="D11" s="350">
        <v>29.5</v>
      </c>
      <c r="E11" s="350">
        <v>11</v>
      </c>
      <c r="F11" s="350">
        <v>4</v>
      </c>
      <c r="G11" s="351">
        <v>5230</v>
      </c>
      <c r="H11" s="352">
        <v>2002</v>
      </c>
    </row>
    <row r="12" spans="1:8" s="56" customFormat="1" ht="12.75" customHeight="1" x14ac:dyDescent="0.2">
      <c r="A12" s="247" t="s">
        <v>377</v>
      </c>
      <c r="B12" s="247" t="s">
        <v>375</v>
      </c>
      <c r="C12" s="253" t="s">
        <v>376</v>
      </c>
      <c r="D12" s="350">
        <v>29.5</v>
      </c>
      <c r="E12" s="350">
        <v>11</v>
      </c>
      <c r="F12" s="350">
        <v>4</v>
      </c>
      <c r="G12" s="351">
        <v>5230</v>
      </c>
      <c r="H12" s="352">
        <v>2001</v>
      </c>
    </row>
    <row r="13" spans="1:8" s="56" customFormat="1" ht="12.75" customHeight="1" x14ac:dyDescent="0.2">
      <c r="A13" s="247" t="s">
        <v>378</v>
      </c>
      <c r="B13" s="247" t="s">
        <v>375</v>
      </c>
      <c r="C13" s="253" t="s">
        <v>376</v>
      </c>
      <c r="D13" s="350">
        <v>29.5</v>
      </c>
      <c r="E13" s="350">
        <v>11</v>
      </c>
      <c r="F13" s="350">
        <v>4</v>
      </c>
      <c r="G13" s="351">
        <v>4080</v>
      </c>
      <c r="H13" s="352">
        <v>1995</v>
      </c>
    </row>
    <row r="14" spans="1:8" s="56" customFormat="1" ht="12.75" customHeight="1" x14ac:dyDescent="0.2">
      <c r="A14" s="805" t="s">
        <v>3235</v>
      </c>
      <c r="B14" s="805" t="s">
        <v>375</v>
      </c>
      <c r="C14" s="806" t="s">
        <v>376</v>
      </c>
      <c r="D14" s="807">
        <v>32.5</v>
      </c>
      <c r="E14" s="807">
        <v>11.5</v>
      </c>
      <c r="F14" s="807">
        <v>4</v>
      </c>
      <c r="G14" s="808">
        <v>5163</v>
      </c>
      <c r="H14" s="809">
        <v>2000</v>
      </c>
    </row>
    <row r="15" spans="1:8" s="56" customFormat="1" ht="12.75" customHeight="1" x14ac:dyDescent="0.2">
      <c r="A15" s="805" t="s">
        <v>592</v>
      </c>
      <c r="B15" s="805" t="s">
        <v>375</v>
      </c>
      <c r="C15" s="806" t="s">
        <v>376</v>
      </c>
      <c r="D15" s="807">
        <v>26.8</v>
      </c>
      <c r="E15" s="807">
        <v>7.7</v>
      </c>
      <c r="F15" s="807">
        <v>3.88</v>
      </c>
      <c r="G15" s="808">
        <v>2250</v>
      </c>
      <c r="H15" s="809">
        <v>1967</v>
      </c>
    </row>
    <row r="16" spans="1:8" s="56" customFormat="1" ht="12.75" customHeight="1" x14ac:dyDescent="0.2">
      <c r="A16" s="805" t="s">
        <v>379</v>
      </c>
      <c r="B16" s="805" t="s">
        <v>375</v>
      </c>
      <c r="C16" s="806" t="s">
        <v>376</v>
      </c>
      <c r="D16" s="807">
        <v>35.5</v>
      </c>
      <c r="E16" s="807">
        <v>13</v>
      </c>
      <c r="F16" s="807">
        <v>6.7</v>
      </c>
      <c r="G16" s="808">
        <v>8150</v>
      </c>
      <c r="H16" s="809">
        <v>2009</v>
      </c>
    </row>
    <row r="17" spans="1:8" s="56" customFormat="1" ht="12.75" customHeight="1" x14ac:dyDescent="0.2">
      <c r="A17" s="805" t="s">
        <v>380</v>
      </c>
      <c r="B17" s="805" t="s">
        <v>381</v>
      </c>
      <c r="C17" s="806" t="s">
        <v>376</v>
      </c>
      <c r="D17" s="807">
        <v>14.8</v>
      </c>
      <c r="E17" s="807">
        <v>5</v>
      </c>
      <c r="F17" s="807">
        <v>2.39</v>
      </c>
      <c r="G17" s="810">
        <v>550</v>
      </c>
      <c r="H17" s="809">
        <v>1999</v>
      </c>
    </row>
    <row r="18" spans="1:8" ht="12.75" customHeight="1" x14ac:dyDescent="0.2">
      <c r="A18" s="805" t="s">
        <v>382</v>
      </c>
      <c r="B18" s="805" t="s">
        <v>381</v>
      </c>
      <c r="C18" s="806" t="s">
        <v>376</v>
      </c>
      <c r="D18" s="807">
        <v>20</v>
      </c>
      <c r="E18" s="807">
        <v>6</v>
      </c>
      <c r="F18" s="807">
        <v>2.9</v>
      </c>
      <c r="G18" s="808">
        <v>2200</v>
      </c>
      <c r="H18" s="809">
        <v>2000</v>
      </c>
    </row>
    <row r="19" spans="1:8" ht="12.75" customHeight="1" x14ac:dyDescent="0.2">
      <c r="A19" s="805" t="s">
        <v>3236</v>
      </c>
      <c r="B19" s="805" t="s">
        <v>381</v>
      </c>
      <c r="C19" s="806" t="s">
        <v>376</v>
      </c>
      <c r="D19" s="807">
        <v>25</v>
      </c>
      <c r="E19" s="807">
        <v>7.2</v>
      </c>
      <c r="F19" s="807">
        <v>2.84</v>
      </c>
      <c r="G19" s="808">
        <v>1220</v>
      </c>
      <c r="H19" s="809">
        <v>1963</v>
      </c>
    </row>
    <row r="20" spans="1:8" ht="12.75" customHeight="1" x14ac:dyDescent="0.2">
      <c r="A20" s="247" t="s">
        <v>594</v>
      </c>
      <c r="B20" s="247" t="s">
        <v>381</v>
      </c>
      <c r="C20" s="253" t="s">
        <v>376</v>
      </c>
      <c r="D20" s="350">
        <v>14</v>
      </c>
      <c r="E20" s="350">
        <v>4.6399999999999997</v>
      </c>
      <c r="F20" s="350">
        <v>3.5</v>
      </c>
      <c r="G20" s="351">
        <v>480</v>
      </c>
      <c r="H20" s="352">
        <v>1967</v>
      </c>
    </row>
    <row r="21" spans="1:8" ht="12.75" customHeight="1" x14ac:dyDescent="0.2">
      <c r="A21" s="247" t="s">
        <v>384</v>
      </c>
      <c r="B21" s="247" t="s">
        <v>383</v>
      </c>
      <c r="C21" s="253" t="s">
        <v>376</v>
      </c>
      <c r="D21" s="350">
        <v>15.87</v>
      </c>
      <c r="E21" s="350">
        <v>4.67</v>
      </c>
      <c r="F21" s="350">
        <v>1.62</v>
      </c>
      <c r="G21" s="351">
        <v>365</v>
      </c>
      <c r="H21" s="352">
        <v>1965</v>
      </c>
    </row>
    <row r="22" spans="1:8" ht="12.75" customHeight="1" x14ac:dyDescent="0.2">
      <c r="A22" s="247" t="s">
        <v>593</v>
      </c>
      <c r="B22" s="247" t="s">
        <v>383</v>
      </c>
      <c r="C22" s="253" t="s">
        <v>376</v>
      </c>
      <c r="D22" s="350">
        <v>27</v>
      </c>
      <c r="E22" s="350">
        <v>8</v>
      </c>
      <c r="F22" s="350">
        <v>3.97</v>
      </c>
      <c r="G22" s="351">
        <v>1493</v>
      </c>
      <c r="H22" s="352">
        <v>1977</v>
      </c>
    </row>
    <row r="23" spans="1:8" ht="12.75" customHeight="1" x14ac:dyDescent="0.2">
      <c r="A23" s="247" t="s">
        <v>1857</v>
      </c>
      <c r="B23" s="247" t="s">
        <v>383</v>
      </c>
      <c r="C23" s="253" t="s">
        <v>376</v>
      </c>
      <c r="D23" s="350">
        <v>21.5</v>
      </c>
      <c r="E23" s="350">
        <v>7.15</v>
      </c>
      <c r="F23" s="350">
        <v>3.8</v>
      </c>
      <c r="G23" s="351">
        <v>1400</v>
      </c>
      <c r="H23" s="352">
        <v>1978</v>
      </c>
    </row>
    <row r="24" spans="1:8" ht="12.75" customHeight="1" x14ac:dyDescent="0.2">
      <c r="A24" s="23"/>
      <c r="B24" s="23"/>
      <c r="C24" s="23"/>
      <c r="D24" s="23"/>
      <c r="E24" s="23"/>
      <c r="F24" s="23"/>
      <c r="G24" s="23"/>
      <c r="H24" s="23"/>
    </row>
    <row r="25" spans="1:8" ht="12.75" customHeight="1" x14ac:dyDescent="0.2">
      <c r="A25" s="23" t="s">
        <v>573</v>
      </c>
      <c r="B25" s="23"/>
      <c r="C25" s="23"/>
      <c r="D25" s="23"/>
      <c r="E25" s="23"/>
      <c r="F25" s="23"/>
      <c r="G25" s="23"/>
      <c r="H25" s="23"/>
    </row>
    <row r="27" spans="1:8" ht="12.75" customHeight="1" x14ac:dyDescent="0.2">
      <c r="A27" s="63"/>
    </row>
    <row r="28" spans="1:8" ht="12.75" customHeight="1" x14ac:dyDescent="0.25">
      <c r="A28" s="206" t="s">
        <v>1217</v>
      </c>
    </row>
    <row r="29" spans="1:8" ht="12.75" customHeight="1" x14ac:dyDescent="0.2">
      <c r="A29" s="95"/>
      <c r="B29" s="95"/>
      <c r="C29" s="95"/>
    </row>
    <row r="31" spans="1:8" ht="12.75" customHeight="1" x14ac:dyDescent="0.2">
      <c r="A31" s="758" t="s">
        <v>2</v>
      </c>
      <c r="B31" s="758" t="s">
        <v>122</v>
      </c>
      <c r="C31" s="758" t="s">
        <v>574</v>
      </c>
      <c r="D31" s="758" t="s">
        <v>385</v>
      </c>
      <c r="E31" s="758" t="s">
        <v>386</v>
      </c>
      <c r="F31" s="758" t="s">
        <v>387</v>
      </c>
      <c r="G31" s="758" t="s">
        <v>388</v>
      </c>
      <c r="H31" s="758" t="s">
        <v>389</v>
      </c>
    </row>
    <row r="32" spans="1:8" ht="12.75" customHeight="1" x14ac:dyDescent="0.2">
      <c r="A32" s="811" t="s">
        <v>390</v>
      </c>
      <c r="B32" s="811" t="s">
        <v>381</v>
      </c>
      <c r="C32" s="811" t="s">
        <v>391</v>
      </c>
      <c r="D32" s="812"/>
      <c r="E32" s="924">
        <v>20</v>
      </c>
      <c r="F32" s="813">
        <v>7.2</v>
      </c>
      <c r="G32" s="813">
        <v>3.15</v>
      </c>
      <c r="H32" s="814">
        <v>2005</v>
      </c>
    </row>
    <row r="33" spans="1:8" ht="12.75" customHeight="1" x14ac:dyDescent="0.2">
      <c r="A33" s="811" t="s">
        <v>3226</v>
      </c>
      <c r="B33" s="811" t="s">
        <v>3019</v>
      </c>
      <c r="C33" s="811" t="s">
        <v>391</v>
      </c>
      <c r="D33" s="812">
        <v>1074</v>
      </c>
      <c r="E33" s="924">
        <v>80</v>
      </c>
      <c r="F33" s="815">
        <v>15</v>
      </c>
      <c r="G33" s="815">
        <v>5.25</v>
      </c>
      <c r="H33" s="814">
        <v>2009</v>
      </c>
    </row>
    <row r="34" spans="1:8" ht="12.75" customHeight="1" x14ac:dyDescent="0.2">
      <c r="A34" s="811" t="s">
        <v>575</v>
      </c>
      <c r="B34" s="811" t="s">
        <v>392</v>
      </c>
      <c r="C34" s="811" t="s">
        <v>391</v>
      </c>
      <c r="D34" s="812">
        <v>194</v>
      </c>
      <c r="E34" s="924">
        <v>20</v>
      </c>
      <c r="F34" s="813">
        <v>5.48</v>
      </c>
      <c r="G34" s="815">
        <v>2.59</v>
      </c>
      <c r="H34" s="814">
        <v>1966</v>
      </c>
    </row>
    <row r="35" spans="1:8" ht="12.75" customHeight="1" x14ac:dyDescent="0.2">
      <c r="A35" s="811" t="s">
        <v>393</v>
      </c>
      <c r="B35" s="811" t="s">
        <v>394</v>
      </c>
      <c r="C35" s="811" t="s">
        <v>391</v>
      </c>
      <c r="D35" s="812">
        <v>240</v>
      </c>
      <c r="E35" s="924">
        <v>15</v>
      </c>
      <c r="F35" s="924">
        <v>5</v>
      </c>
      <c r="G35" s="813">
        <v>2.5</v>
      </c>
      <c r="H35" s="814">
        <v>1978</v>
      </c>
    </row>
    <row r="36" spans="1:8" ht="12.75" customHeight="1" x14ac:dyDescent="0.2">
      <c r="A36" s="811" t="s">
        <v>395</v>
      </c>
      <c r="B36" s="811" t="s">
        <v>394</v>
      </c>
      <c r="C36" s="811" t="s">
        <v>391</v>
      </c>
      <c r="D36" s="812">
        <v>400</v>
      </c>
      <c r="E36" s="924">
        <v>22</v>
      </c>
      <c r="F36" s="813">
        <v>6.18</v>
      </c>
      <c r="G36" s="813">
        <v>3.16</v>
      </c>
      <c r="H36" s="814">
        <v>1979</v>
      </c>
    </row>
    <row r="37" spans="1:8" ht="12.75" customHeight="1" x14ac:dyDescent="0.2">
      <c r="A37" s="811" t="s">
        <v>3237</v>
      </c>
      <c r="B37" s="811" t="s">
        <v>394</v>
      </c>
      <c r="C37" s="811" t="s">
        <v>391</v>
      </c>
      <c r="D37" s="812">
        <v>564</v>
      </c>
      <c r="E37" s="924">
        <v>19.25</v>
      </c>
      <c r="F37" s="924">
        <v>8.8000000000000007</v>
      </c>
      <c r="G37" s="923">
        <v>2.6</v>
      </c>
      <c r="H37" s="814">
        <v>2018</v>
      </c>
    </row>
    <row r="38" spans="1:8" ht="12.75" customHeight="1" x14ac:dyDescent="0.2">
      <c r="E38" s="804"/>
    </row>
    <row r="39" spans="1:8" ht="12.75" customHeight="1" x14ac:dyDescent="0.25">
      <c r="A39" s="206" t="s">
        <v>953</v>
      </c>
    </row>
    <row r="40" spans="1:8" ht="12.75" customHeight="1" x14ac:dyDescent="0.2">
      <c r="A40" s="60"/>
    </row>
    <row r="42" spans="1:8" ht="12.75" customHeight="1" x14ac:dyDescent="0.2">
      <c r="A42" s="1150" t="s">
        <v>2</v>
      </c>
      <c r="B42" s="1150" t="s">
        <v>122</v>
      </c>
      <c r="C42" s="1150" t="s">
        <v>574</v>
      </c>
      <c r="D42" s="1150" t="s">
        <v>1</v>
      </c>
      <c r="E42" s="1151" t="s">
        <v>396</v>
      </c>
      <c r="F42" s="1151"/>
      <c r="G42" s="1151"/>
      <c r="H42" s="1146" t="s">
        <v>389</v>
      </c>
    </row>
    <row r="43" spans="1:8" ht="12.75" customHeight="1" x14ac:dyDescent="0.2">
      <c r="A43" s="1150"/>
      <c r="B43" s="1150"/>
      <c r="C43" s="1150"/>
      <c r="D43" s="1150"/>
      <c r="E43" s="759" t="s">
        <v>397</v>
      </c>
      <c r="F43" s="759" t="s">
        <v>398</v>
      </c>
      <c r="G43" s="759" t="s">
        <v>399</v>
      </c>
      <c r="H43" s="1146"/>
    </row>
    <row r="44" spans="1:8" ht="12.75" customHeight="1" x14ac:dyDescent="0.2">
      <c r="A44" s="333" t="s">
        <v>1708</v>
      </c>
      <c r="B44" s="333" t="s">
        <v>381</v>
      </c>
      <c r="C44" s="333" t="s">
        <v>400</v>
      </c>
      <c r="D44" s="64" t="s">
        <v>1707</v>
      </c>
      <c r="E44" s="489">
        <v>20</v>
      </c>
      <c r="F44" s="489" t="str">
        <f>"-"</f>
        <v>-</v>
      </c>
      <c r="G44" s="489" t="str">
        <f>"-"</f>
        <v>-</v>
      </c>
      <c r="H44" s="332">
        <v>2009</v>
      </c>
    </row>
    <row r="47" spans="1:8" ht="12.75" customHeight="1" x14ac:dyDescent="0.25">
      <c r="A47" s="206" t="s">
        <v>954</v>
      </c>
    </row>
    <row r="48" spans="1:8" ht="12.75" customHeight="1" x14ac:dyDescent="0.2">
      <c r="A48" s="16"/>
    </row>
    <row r="50" spans="1:8" ht="12.75" customHeight="1" x14ac:dyDescent="0.2">
      <c r="A50" s="759" t="s">
        <v>53</v>
      </c>
      <c r="B50" s="759" t="s">
        <v>144</v>
      </c>
      <c r="C50" s="759" t="s">
        <v>401</v>
      </c>
      <c r="D50" s="1146" t="s">
        <v>1</v>
      </c>
      <c r="E50" s="1146"/>
      <c r="F50" s="1146"/>
      <c r="G50" s="1146"/>
      <c r="H50" s="759" t="s">
        <v>389</v>
      </c>
    </row>
    <row r="51" spans="1:8" ht="12.75" customHeight="1" x14ac:dyDescent="0.2">
      <c r="A51" s="334" t="s">
        <v>402</v>
      </c>
      <c r="B51" s="334" t="s">
        <v>126</v>
      </c>
      <c r="C51" s="334" t="s">
        <v>403</v>
      </c>
      <c r="D51" s="1145" t="s">
        <v>404</v>
      </c>
      <c r="E51" s="1145"/>
      <c r="F51" s="1145"/>
      <c r="G51" s="1145"/>
      <c r="H51" s="332">
        <v>1990</v>
      </c>
    </row>
    <row r="52" spans="1:8" ht="12.75" customHeight="1" x14ac:dyDescent="0.2">
      <c r="A52" s="334" t="s">
        <v>165</v>
      </c>
      <c r="B52" s="334" t="s">
        <v>126</v>
      </c>
      <c r="C52" s="333" t="s">
        <v>403</v>
      </c>
      <c r="D52" s="1145" t="s">
        <v>405</v>
      </c>
      <c r="E52" s="1145"/>
      <c r="F52" s="1145"/>
      <c r="G52" s="1145"/>
      <c r="H52" s="336">
        <v>1992</v>
      </c>
    </row>
    <row r="53" spans="1:8" ht="12.75" customHeight="1" x14ac:dyDescent="0.2">
      <c r="A53" s="335" t="s">
        <v>406</v>
      </c>
      <c r="B53" s="335" t="s">
        <v>126</v>
      </c>
      <c r="C53" s="333" t="s">
        <v>407</v>
      </c>
      <c r="D53" s="1145" t="s">
        <v>408</v>
      </c>
      <c r="E53" s="1145"/>
      <c r="F53" s="1145"/>
      <c r="G53" s="1145"/>
      <c r="H53" s="337">
        <v>1997</v>
      </c>
    </row>
    <row r="54" spans="1:8" ht="12.75" customHeight="1" x14ac:dyDescent="0.2">
      <c r="A54" s="333" t="s">
        <v>409</v>
      </c>
      <c r="B54" s="333" t="s">
        <v>126</v>
      </c>
      <c r="C54" s="333" t="s">
        <v>407</v>
      </c>
      <c r="D54" s="1145" t="s">
        <v>410</v>
      </c>
      <c r="E54" s="1145"/>
      <c r="F54" s="1145"/>
      <c r="G54" s="1145"/>
      <c r="H54" s="337">
        <v>2004</v>
      </c>
    </row>
    <row r="55" spans="1:8" ht="12.75" customHeight="1" x14ac:dyDescent="0.2">
      <c r="A55" s="333" t="s">
        <v>411</v>
      </c>
      <c r="B55" s="333" t="s">
        <v>412</v>
      </c>
      <c r="C55" s="333" t="s">
        <v>413</v>
      </c>
      <c r="D55" s="1145" t="s">
        <v>414</v>
      </c>
      <c r="E55" s="1145"/>
      <c r="F55" s="1145"/>
      <c r="G55" s="1145"/>
      <c r="H55" s="337"/>
    </row>
    <row r="56" spans="1:8" ht="12.75" customHeight="1" x14ac:dyDescent="0.2">
      <c r="A56" s="333" t="s">
        <v>415</v>
      </c>
      <c r="B56" s="333" t="s">
        <v>416</v>
      </c>
      <c r="C56" s="333" t="s">
        <v>413</v>
      </c>
      <c r="D56" s="1145" t="s">
        <v>417</v>
      </c>
      <c r="E56" s="1145"/>
      <c r="F56" s="1145"/>
      <c r="G56" s="1145"/>
      <c r="H56" s="337">
        <v>1993</v>
      </c>
    </row>
    <row r="57" spans="1:8" ht="12.75" customHeight="1" x14ac:dyDescent="0.2">
      <c r="A57" s="333" t="s">
        <v>418</v>
      </c>
      <c r="B57" s="333" t="s">
        <v>416</v>
      </c>
      <c r="C57" s="333" t="s">
        <v>419</v>
      </c>
      <c r="D57" s="1145" t="s">
        <v>420</v>
      </c>
      <c r="E57" s="1145"/>
      <c r="F57" s="1145"/>
      <c r="G57" s="1145"/>
      <c r="H57" s="337">
        <v>1979</v>
      </c>
    </row>
    <row r="58" spans="1:8" ht="12.75" customHeight="1" x14ac:dyDescent="0.2">
      <c r="A58" s="333" t="s">
        <v>421</v>
      </c>
      <c r="B58" s="333" t="s">
        <v>422</v>
      </c>
      <c r="C58" s="333" t="s">
        <v>419</v>
      </c>
      <c r="D58" s="1145" t="s">
        <v>423</v>
      </c>
      <c r="E58" s="1145"/>
      <c r="F58" s="1145"/>
      <c r="G58" s="1145"/>
      <c r="H58" s="337">
        <v>1993</v>
      </c>
    </row>
    <row r="59" spans="1:8" ht="12.75" customHeight="1" x14ac:dyDescent="0.2">
      <c r="A59" s="333" t="s">
        <v>424</v>
      </c>
      <c r="B59" s="333" t="s">
        <v>381</v>
      </c>
      <c r="C59" s="333" t="s">
        <v>419</v>
      </c>
      <c r="D59" s="1145" t="s">
        <v>425</v>
      </c>
      <c r="E59" s="1145"/>
      <c r="F59" s="1145"/>
      <c r="G59" s="1145"/>
      <c r="H59" s="332">
        <v>2007</v>
      </c>
    </row>
    <row r="60" spans="1:8" ht="12.75" customHeight="1" x14ac:dyDescent="0.2">
      <c r="A60" s="333" t="s">
        <v>1706</v>
      </c>
      <c r="B60" s="333" t="s">
        <v>381</v>
      </c>
      <c r="C60" s="333" t="s">
        <v>419</v>
      </c>
      <c r="D60" s="1145" t="s">
        <v>1705</v>
      </c>
      <c r="E60" s="1145"/>
      <c r="F60" s="1145"/>
      <c r="G60" s="1145"/>
      <c r="H60" s="332">
        <v>1993</v>
      </c>
    </row>
    <row r="61" spans="1:8" ht="12.75" customHeight="1" x14ac:dyDescent="0.2">
      <c r="A61" s="333" t="s">
        <v>2858</v>
      </c>
      <c r="B61" s="333" t="s">
        <v>381</v>
      </c>
      <c r="C61" s="333" t="s">
        <v>419</v>
      </c>
      <c r="D61" s="1147" t="s">
        <v>2859</v>
      </c>
      <c r="E61" s="1148"/>
      <c r="F61" s="1148"/>
      <c r="G61" s="1149"/>
      <c r="H61" s="332"/>
    </row>
    <row r="62" spans="1:8" ht="12.75" customHeight="1" x14ac:dyDescent="0.2">
      <c r="A62" s="333" t="s">
        <v>1858</v>
      </c>
      <c r="B62" s="333" t="s">
        <v>381</v>
      </c>
      <c r="C62" s="333" t="s">
        <v>419</v>
      </c>
      <c r="D62" s="1145" t="s">
        <v>1859</v>
      </c>
      <c r="E62" s="1145"/>
      <c r="F62" s="1145"/>
      <c r="G62" s="1145"/>
      <c r="H62" s="332">
        <v>1994</v>
      </c>
    </row>
  </sheetData>
  <mergeCells count="19">
    <mergeCell ref="A42:A43"/>
    <mergeCell ref="B42:B43"/>
    <mergeCell ref="C42:C43"/>
    <mergeCell ref="D42:D43"/>
    <mergeCell ref="E42:G42"/>
    <mergeCell ref="D57:G57"/>
    <mergeCell ref="D59:G59"/>
    <mergeCell ref="H42:H43"/>
    <mergeCell ref="D61:G61"/>
    <mergeCell ref="D62:G62"/>
    <mergeCell ref="D53:G53"/>
    <mergeCell ref="D58:G58"/>
    <mergeCell ref="D60:G60"/>
    <mergeCell ref="D50:G50"/>
    <mergeCell ref="D51:G51"/>
    <mergeCell ref="D52:G52"/>
    <mergeCell ref="D54:G54"/>
    <mergeCell ref="D55:G55"/>
    <mergeCell ref="D56:G56"/>
  </mergeCells>
  <printOptions horizontalCentered="1" verticalCentered="1"/>
  <pageMargins left="0.39370078740157483" right="0.39370078740157483" top="0.39370078740157483" bottom="0.39370078740157483" header="1.1023622047244095" footer="0.51181102362204722"/>
  <pageSetup paperSize="9" scale="62"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rgb="FF00B050"/>
  </sheetPr>
  <dimension ref="A1:H262"/>
  <sheetViews>
    <sheetView topLeftCell="A106" zoomScale="80" zoomScaleNormal="80" workbookViewId="0">
      <selection activeCell="H81" sqref="H81"/>
    </sheetView>
  </sheetViews>
  <sheetFormatPr baseColWidth="10" defaultRowHeight="15" x14ac:dyDescent="0.25"/>
  <cols>
    <col min="1" max="1" width="52.7109375" style="821" bestFit="1" customWidth="1"/>
    <col min="2" max="5" width="11.42578125" style="821"/>
    <col min="6" max="6" width="24.85546875" style="821" customWidth="1"/>
    <col min="7" max="16384" width="11.42578125" style="821"/>
  </cols>
  <sheetData>
    <row r="1" spans="1:8" ht="18.75" x14ac:dyDescent="0.3">
      <c r="A1" s="816" t="s">
        <v>955</v>
      </c>
      <c r="B1" s="817"/>
      <c r="C1" s="818"/>
      <c r="D1" s="819"/>
      <c r="E1" s="819"/>
      <c r="F1" s="819"/>
      <c r="G1" s="820"/>
      <c r="H1" s="820"/>
    </row>
    <row r="2" spans="1:8" ht="15.75" x14ac:dyDescent="0.25">
      <c r="A2" s="822" t="s">
        <v>956</v>
      </c>
      <c r="B2" s="817"/>
      <c r="C2" s="818"/>
      <c r="D2" s="819"/>
      <c r="E2" s="819"/>
      <c r="F2" s="819"/>
      <c r="G2" s="820"/>
      <c r="H2" s="820"/>
    </row>
    <row r="3" spans="1:8" ht="15.75" x14ac:dyDescent="0.25">
      <c r="A3" s="822"/>
      <c r="B3" s="817"/>
      <c r="C3" s="817"/>
      <c r="D3" s="819"/>
      <c r="E3" s="819"/>
      <c r="F3" s="819"/>
      <c r="G3" s="820"/>
    </row>
    <row r="4" spans="1:8" ht="15.75" x14ac:dyDescent="0.25">
      <c r="A4" s="822"/>
      <c r="B4" s="817"/>
      <c r="C4" s="817"/>
      <c r="D4" s="819"/>
      <c r="E4" s="819"/>
      <c r="F4" s="819"/>
      <c r="G4" s="820"/>
    </row>
    <row r="5" spans="1:8" ht="15.75" x14ac:dyDescent="0.25">
      <c r="A5" s="822"/>
      <c r="B5" s="817"/>
      <c r="C5" s="817"/>
      <c r="D5" s="819"/>
      <c r="E5" s="819"/>
      <c r="F5" s="819"/>
      <c r="G5" s="820"/>
    </row>
    <row r="6" spans="1:8" ht="15.75" x14ac:dyDescent="0.25">
      <c r="A6" s="822"/>
      <c r="B6" s="817"/>
      <c r="C6" s="817"/>
      <c r="D6" s="819"/>
      <c r="E6" s="819"/>
      <c r="F6" s="819"/>
      <c r="G6" s="820"/>
    </row>
    <row r="7" spans="1:8" ht="15.75" x14ac:dyDescent="0.25">
      <c r="A7" s="822"/>
      <c r="B7" s="817"/>
      <c r="C7" s="817"/>
      <c r="D7" s="819"/>
      <c r="E7" s="819"/>
      <c r="F7" s="819"/>
      <c r="G7" s="820"/>
    </row>
    <row r="8" spans="1:8" ht="15.75" x14ac:dyDescent="0.25">
      <c r="A8" s="822"/>
      <c r="B8" s="817"/>
      <c r="C8" s="817"/>
      <c r="D8" s="819"/>
      <c r="E8" s="819"/>
      <c r="F8" s="819"/>
      <c r="G8" s="820"/>
    </row>
    <row r="9" spans="1:8" ht="15.75" x14ac:dyDescent="0.25">
      <c r="A9" s="822"/>
      <c r="B9" s="817"/>
      <c r="C9" s="817"/>
      <c r="D9" s="819"/>
      <c r="E9" s="819"/>
      <c r="F9" s="819"/>
      <c r="G9" s="820"/>
    </row>
    <row r="10" spans="1:8" ht="15.75" x14ac:dyDescent="0.25">
      <c r="A10" s="822"/>
      <c r="B10" s="817"/>
      <c r="C10" s="817"/>
      <c r="D10" s="819"/>
      <c r="E10" s="819"/>
      <c r="F10" s="819"/>
      <c r="G10" s="820"/>
    </row>
    <row r="11" spans="1:8" ht="15.75" x14ac:dyDescent="0.25">
      <c r="A11" s="822"/>
      <c r="B11" s="817"/>
      <c r="C11" s="817"/>
      <c r="D11" s="819"/>
      <c r="E11" s="819"/>
      <c r="F11" s="819"/>
      <c r="G11" s="820"/>
    </row>
    <row r="12" spans="1:8" ht="15.75" x14ac:dyDescent="0.25">
      <c r="A12" s="822"/>
      <c r="B12" s="817"/>
      <c r="C12" s="817"/>
      <c r="D12" s="819"/>
      <c r="E12" s="819"/>
      <c r="F12" s="819"/>
      <c r="G12" s="820"/>
    </row>
    <row r="13" spans="1:8" ht="15.75" x14ac:dyDescent="0.25">
      <c r="A13" s="822"/>
      <c r="B13" s="817"/>
      <c r="C13" s="817"/>
      <c r="D13" s="819"/>
      <c r="E13" s="819"/>
      <c r="F13" s="819"/>
      <c r="G13" s="820"/>
    </row>
    <row r="14" spans="1:8" ht="15.75" x14ac:dyDescent="0.25">
      <c r="A14" s="822"/>
      <c r="B14" s="817"/>
      <c r="C14" s="817"/>
      <c r="D14" s="819"/>
      <c r="E14" s="819"/>
      <c r="F14" s="819"/>
      <c r="G14" s="820"/>
    </row>
    <row r="15" spans="1:8" ht="15.75" x14ac:dyDescent="0.25">
      <c r="A15" s="822"/>
      <c r="B15" s="817"/>
      <c r="C15" s="817"/>
      <c r="D15" s="819"/>
      <c r="E15" s="819"/>
      <c r="F15" s="819"/>
      <c r="G15" s="820"/>
    </row>
    <row r="16" spans="1:8" ht="15.75" x14ac:dyDescent="0.25">
      <c r="A16" s="822"/>
      <c r="B16" s="817"/>
      <c r="C16" s="817"/>
      <c r="D16" s="819"/>
      <c r="E16" s="819"/>
      <c r="F16" s="819"/>
      <c r="G16" s="820"/>
    </row>
    <row r="17" spans="1:7" ht="15.75" x14ac:dyDescent="0.25">
      <c r="A17" s="822"/>
      <c r="B17" s="817"/>
      <c r="C17" s="817"/>
      <c r="D17" s="819"/>
      <c r="E17" s="819"/>
      <c r="F17" s="819"/>
      <c r="G17" s="820"/>
    </row>
    <row r="18" spans="1:7" ht="15.75" x14ac:dyDescent="0.25">
      <c r="A18" s="822"/>
      <c r="B18" s="817"/>
      <c r="C18" s="817"/>
      <c r="D18" s="819"/>
      <c r="E18" s="819"/>
      <c r="F18" s="819"/>
      <c r="G18" s="820"/>
    </row>
    <row r="19" spans="1:7" ht="15.75" x14ac:dyDescent="0.25">
      <c r="A19" s="822"/>
      <c r="B19" s="817"/>
      <c r="C19" s="817"/>
      <c r="D19" s="819"/>
      <c r="E19" s="819"/>
      <c r="F19" s="819"/>
      <c r="G19" s="820"/>
    </row>
    <row r="20" spans="1:7" ht="15.75" x14ac:dyDescent="0.25">
      <c r="A20" s="822"/>
      <c r="B20" s="817"/>
      <c r="C20" s="817"/>
      <c r="D20" s="819"/>
      <c r="E20" s="819"/>
      <c r="F20" s="819"/>
      <c r="G20" s="820"/>
    </row>
    <row r="21" spans="1:7" ht="15.75" x14ac:dyDescent="0.25">
      <c r="A21" s="822"/>
      <c r="B21" s="817"/>
      <c r="C21" s="817"/>
      <c r="D21" s="819"/>
      <c r="E21" s="819"/>
      <c r="F21" s="819"/>
      <c r="G21" s="820"/>
    </row>
    <row r="22" spans="1:7" ht="15.75" x14ac:dyDescent="0.25">
      <c r="A22" s="822"/>
      <c r="B22" s="817"/>
      <c r="C22" s="817"/>
      <c r="D22" s="819"/>
      <c r="E22" s="819"/>
      <c r="F22" s="819"/>
      <c r="G22" s="820"/>
    </row>
    <row r="23" spans="1:7" ht="15.75" x14ac:dyDescent="0.25">
      <c r="A23" s="822"/>
      <c r="B23" s="817"/>
      <c r="C23" s="817"/>
      <c r="D23" s="819"/>
      <c r="E23" s="819"/>
      <c r="F23" s="819"/>
      <c r="G23" s="820"/>
    </row>
    <row r="24" spans="1:7" ht="15.75" x14ac:dyDescent="0.25">
      <c r="A24" s="822"/>
      <c r="B24" s="817"/>
      <c r="C24" s="817"/>
      <c r="D24" s="819"/>
      <c r="E24" s="819"/>
      <c r="F24" s="819"/>
      <c r="G24" s="820"/>
    </row>
    <row r="25" spans="1:7" ht="15.75" x14ac:dyDescent="0.25">
      <c r="A25" s="822"/>
      <c r="B25" s="817"/>
      <c r="C25" s="817"/>
      <c r="D25" s="819"/>
      <c r="E25" s="819"/>
      <c r="F25" s="819"/>
      <c r="G25" s="820"/>
    </row>
    <row r="26" spans="1:7" ht="15.75" x14ac:dyDescent="0.25">
      <c r="A26" s="822"/>
      <c r="B26" s="817"/>
      <c r="C26" s="817"/>
      <c r="D26" s="819"/>
      <c r="E26" s="819"/>
      <c r="F26" s="819"/>
      <c r="G26" s="820"/>
    </row>
    <row r="27" spans="1:7" ht="15.75" x14ac:dyDescent="0.25">
      <c r="A27" s="822"/>
      <c r="B27" s="817"/>
      <c r="C27" s="817"/>
      <c r="D27" s="819"/>
      <c r="E27" s="819"/>
      <c r="F27" s="819"/>
      <c r="G27" s="820"/>
    </row>
    <row r="28" spans="1:7" ht="15.75" x14ac:dyDescent="0.25">
      <c r="A28" s="822"/>
      <c r="B28" s="817"/>
      <c r="C28" s="817"/>
      <c r="D28" s="819"/>
      <c r="E28" s="819"/>
      <c r="F28" s="819"/>
      <c r="G28" s="820"/>
    </row>
    <row r="29" spans="1:7" ht="15.75" x14ac:dyDescent="0.25">
      <c r="A29" s="822"/>
      <c r="B29" s="817"/>
      <c r="C29" s="817"/>
      <c r="D29" s="819"/>
      <c r="E29" s="819"/>
      <c r="F29" s="819"/>
      <c r="G29" s="820"/>
    </row>
    <row r="30" spans="1:7" ht="15.75" x14ac:dyDescent="0.25">
      <c r="A30" s="822"/>
      <c r="B30" s="817"/>
      <c r="C30" s="817"/>
      <c r="D30" s="819"/>
      <c r="E30" s="819"/>
      <c r="F30" s="819"/>
      <c r="G30" s="820"/>
    </row>
    <row r="31" spans="1:7" ht="15.75" x14ac:dyDescent="0.25">
      <c r="A31" s="822"/>
      <c r="B31" s="817"/>
      <c r="C31" s="817"/>
      <c r="D31" s="819"/>
      <c r="E31" s="819"/>
      <c r="F31" s="819"/>
      <c r="G31" s="820"/>
    </row>
    <row r="32" spans="1:7" ht="15.75" x14ac:dyDescent="0.25">
      <c r="A32" s="822"/>
      <c r="B32" s="817"/>
      <c r="C32" s="817"/>
      <c r="D32" s="819"/>
      <c r="E32" s="819"/>
      <c r="F32" s="819"/>
      <c r="G32" s="820"/>
    </row>
    <row r="33" spans="1:7" ht="15.75" x14ac:dyDescent="0.25">
      <c r="A33" s="822"/>
      <c r="B33" s="817"/>
      <c r="C33" s="817"/>
      <c r="D33" s="819"/>
      <c r="E33" s="819"/>
      <c r="F33" s="819"/>
      <c r="G33" s="820"/>
    </row>
    <row r="34" spans="1:7" ht="15.75" x14ac:dyDescent="0.25">
      <c r="A34" s="822"/>
      <c r="B34" s="817"/>
      <c r="C34" s="817"/>
      <c r="D34" s="819"/>
      <c r="E34" s="819"/>
      <c r="F34" s="819"/>
      <c r="G34" s="820"/>
    </row>
    <row r="35" spans="1:7" ht="15.75" x14ac:dyDescent="0.25">
      <c r="A35" s="822"/>
      <c r="B35" s="817"/>
      <c r="C35" s="817"/>
      <c r="D35" s="819"/>
      <c r="E35" s="819"/>
      <c r="F35" s="819"/>
      <c r="G35" s="820"/>
    </row>
    <row r="36" spans="1:7" ht="15.75" x14ac:dyDescent="0.25">
      <c r="A36" s="822"/>
      <c r="B36" s="817"/>
      <c r="C36" s="817"/>
      <c r="D36" s="819"/>
      <c r="E36" s="819"/>
      <c r="F36" s="819"/>
      <c r="G36" s="820"/>
    </row>
    <row r="37" spans="1:7" ht="15.75" x14ac:dyDescent="0.25">
      <c r="A37" s="822"/>
      <c r="B37" s="817"/>
      <c r="C37" s="817"/>
      <c r="D37" s="819"/>
      <c r="E37" s="819"/>
      <c r="F37" s="819"/>
      <c r="G37" s="820"/>
    </row>
    <row r="38" spans="1:7" ht="15.75" x14ac:dyDescent="0.25">
      <c r="A38" s="822"/>
      <c r="B38" s="817"/>
      <c r="C38" s="817"/>
      <c r="D38" s="819"/>
      <c r="E38" s="819"/>
      <c r="F38" s="819"/>
      <c r="G38" s="820"/>
    </row>
    <row r="39" spans="1:7" ht="15.75" x14ac:dyDescent="0.25">
      <c r="A39" s="822"/>
      <c r="B39" s="817"/>
      <c r="C39" s="817"/>
      <c r="D39" s="819"/>
      <c r="E39" s="819"/>
      <c r="F39" s="819"/>
      <c r="G39" s="820"/>
    </row>
    <row r="40" spans="1:7" ht="15.75" x14ac:dyDescent="0.25">
      <c r="A40" s="822"/>
      <c r="B40" s="817"/>
      <c r="C40" s="817"/>
      <c r="D40" s="819"/>
      <c r="E40" s="819"/>
      <c r="F40" s="819"/>
      <c r="G40" s="820"/>
    </row>
    <row r="41" spans="1:7" ht="15.75" x14ac:dyDescent="0.25">
      <c r="A41" s="822"/>
      <c r="B41" s="817"/>
      <c r="C41" s="817"/>
      <c r="D41" s="819"/>
      <c r="E41" s="819"/>
      <c r="F41" s="819"/>
      <c r="G41" s="820"/>
    </row>
    <row r="42" spans="1:7" ht="15.75" x14ac:dyDescent="0.25">
      <c r="A42" s="822"/>
      <c r="B42" s="817"/>
      <c r="C42" s="817"/>
      <c r="D42" s="819"/>
      <c r="E42" s="819"/>
      <c r="F42" s="819"/>
      <c r="G42" s="820"/>
    </row>
    <row r="43" spans="1:7" ht="15.75" x14ac:dyDescent="0.25">
      <c r="A43" s="822"/>
      <c r="B43" s="817"/>
      <c r="C43" s="817"/>
      <c r="D43" s="819"/>
      <c r="E43" s="819"/>
      <c r="F43" s="819"/>
      <c r="G43" s="820"/>
    </row>
    <row r="44" spans="1:7" ht="15.75" x14ac:dyDescent="0.25">
      <c r="A44" s="822"/>
      <c r="B44" s="817"/>
      <c r="C44" s="817"/>
      <c r="D44" s="819"/>
      <c r="E44" s="819"/>
      <c r="F44" s="819"/>
      <c r="G44" s="820"/>
    </row>
    <row r="45" spans="1:7" ht="15.75" x14ac:dyDescent="0.25">
      <c r="A45" s="822"/>
      <c r="B45" s="817"/>
      <c r="C45" s="817"/>
      <c r="D45" s="819"/>
      <c r="E45" s="819"/>
      <c r="F45" s="819"/>
      <c r="G45" s="820"/>
    </row>
    <row r="46" spans="1:7" ht="15.75" x14ac:dyDescent="0.25">
      <c r="A46" s="822"/>
      <c r="B46" s="817"/>
      <c r="C46" s="817"/>
      <c r="D46" s="819"/>
      <c r="E46" s="819"/>
      <c r="F46" s="819"/>
      <c r="G46" s="820"/>
    </row>
    <row r="47" spans="1:7" ht="15.75" x14ac:dyDescent="0.25">
      <c r="A47" s="822"/>
      <c r="B47" s="817"/>
      <c r="C47" s="817"/>
      <c r="D47" s="819"/>
      <c r="E47" s="819"/>
      <c r="F47" s="819"/>
      <c r="G47" s="820"/>
    </row>
    <row r="48" spans="1:7" ht="15.75" x14ac:dyDescent="0.25">
      <c r="A48" s="822"/>
      <c r="B48" s="817"/>
      <c r="C48" s="817"/>
      <c r="D48" s="819"/>
      <c r="E48" s="819"/>
      <c r="F48" s="819"/>
      <c r="G48" s="820"/>
    </row>
    <row r="49" spans="1:7" ht="15.75" x14ac:dyDescent="0.25">
      <c r="A49" s="822"/>
      <c r="B49" s="817"/>
      <c r="C49" s="817"/>
      <c r="D49" s="819"/>
      <c r="E49" s="819"/>
      <c r="F49" s="819"/>
      <c r="G49" s="820"/>
    </row>
    <row r="50" spans="1:7" x14ac:dyDescent="0.25">
      <c r="A50" s="760" t="s">
        <v>1218</v>
      </c>
      <c r="B50" s="760" t="s">
        <v>1219</v>
      </c>
      <c r="C50" s="760" t="s">
        <v>1220</v>
      </c>
      <c r="D50" s="760"/>
      <c r="E50" s="1152" t="s">
        <v>1221</v>
      </c>
      <c r="F50" s="1152"/>
      <c r="G50" s="820"/>
    </row>
    <row r="51" spans="1:7" x14ac:dyDescent="0.25">
      <c r="A51" s="685" t="s">
        <v>1222</v>
      </c>
      <c r="B51" s="686"/>
      <c r="C51" s="686"/>
      <c r="D51" s="686"/>
      <c r="E51" s="686"/>
      <c r="F51" s="823"/>
      <c r="G51" s="820"/>
    </row>
    <row r="52" spans="1:7" x14ac:dyDescent="0.25">
      <c r="A52" s="687" t="s">
        <v>2454</v>
      </c>
      <c r="B52" s="688">
        <v>666</v>
      </c>
      <c r="C52" s="688">
        <v>10.5</v>
      </c>
      <c r="D52" s="686"/>
      <c r="E52" s="687" t="s">
        <v>1223</v>
      </c>
      <c r="F52" s="823"/>
      <c r="G52" s="820"/>
    </row>
    <row r="53" spans="1:7" x14ac:dyDescent="0.25">
      <c r="A53" s="687" t="s">
        <v>2455</v>
      </c>
      <c r="B53" s="688">
        <v>260</v>
      </c>
      <c r="C53" s="688">
        <v>10.5</v>
      </c>
      <c r="D53" s="686"/>
      <c r="E53" s="687" t="s">
        <v>1223</v>
      </c>
      <c r="F53" s="823"/>
      <c r="G53" s="820"/>
    </row>
    <row r="54" spans="1:7" x14ac:dyDescent="0.25">
      <c r="A54" s="687" t="s">
        <v>2456</v>
      </c>
      <c r="B54" s="688">
        <v>137</v>
      </c>
      <c r="C54" s="688">
        <v>10.5</v>
      </c>
      <c r="D54" s="686"/>
      <c r="E54" s="687" t="s">
        <v>1223</v>
      </c>
      <c r="F54" s="823"/>
      <c r="G54" s="820"/>
    </row>
    <row r="55" spans="1:7" x14ac:dyDescent="0.25">
      <c r="A55" s="687" t="s">
        <v>2457</v>
      </c>
      <c r="B55" s="688">
        <v>158</v>
      </c>
      <c r="C55" s="688">
        <v>10.5</v>
      </c>
      <c r="D55" s="686"/>
      <c r="E55" s="687" t="s">
        <v>1223</v>
      </c>
      <c r="F55" s="823"/>
      <c r="G55" s="820"/>
    </row>
    <row r="56" spans="1:7" x14ac:dyDescent="0.25">
      <c r="A56" s="687" t="s">
        <v>1645</v>
      </c>
      <c r="B56" s="688">
        <v>692</v>
      </c>
      <c r="C56" s="688">
        <v>10.9</v>
      </c>
      <c r="D56" s="686"/>
      <c r="E56" s="687" t="s">
        <v>1223</v>
      </c>
      <c r="F56" s="823"/>
      <c r="G56" s="820"/>
    </row>
    <row r="57" spans="1:7" x14ac:dyDescent="0.25">
      <c r="A57" s="687" t="s">
        <v>2458</v>
      </c>
      <c r="B57" s="688">
        <v>442</v>
      </c>
      <c r="C57" s="688">
        <v>10.9</v>
      </c>
      <c r="D57" s="686"/>
      <c r="E57" s="687" t="s">
        <v>1223</v>
      </c>
      <c r="F57" s="823"/>
      <c r="G57" s="820"/>
    </row>
    <row r="58" spans="1:7" x14ac:dyDescent="0.25">
      <c r="A58" s="687" t="s">
        <v>1646</v>
      </c>
      <c r="B58" s="688">
        <v>221</v>
      </c>
      <c r="C58" s="688">
        <v>16.399999999999999</v>
      </c>
      <c r="D58" s="686"/>
      <c r="E58" s="687" t="s">
        <v>1223</v>
      </c>
      <c r="F58" s="823"/>
      <c r="G58" s="820"/>
    </row>
    <row r="59" spans="1:7" x14ac:dyDescent="0.25">
      <c r="A59" s="687" t="s">
        <v>2459</v>
      </c>
      <c r="B59" s="689">
        <v>117</v>
      </c>
      <c r="C59" s="689">
        <v>8.4</v>
      </c>
      <c r="D59" s="686"/>
      <c r="E59" s="687" t="s">
        <v>1223</v>
      </c>
      <c r="F59" s="823"/>
      <c r="G59" s="820"/>
    </row>
    <row r="60" spans="1:7" x14ac:dyDescent="0.25">
      <c r="A60" s="687" t="s">
        <v>1647</v>
      </c>
      <c r="B60" s="689">
        <v>139</v>
      </c>
      <c r="C60" s="689">
        <v>12</v>
      </c>
      <c r="D60" s="686"/>
      <c r="E60" s="687" t="s">
        <v>1223</v>
      </c>
      <c r="F60" s="823"/>
      <c r="G60" s="820"/>
    </row>
    <row r="61" spans="1:7" x14ac:dyDescent="0.25">
      <c r="A61" s="690" t="s">
        <v>1224</v>
      </c>
      <c r="B61" s="691"/>
      <c r="C61" s="691"/>
      <c r="D61" s="691"/>
      <c r="E61" s="691"/>
      <c r="F61" s="824"/>
      <c r="G61" s="820"/>
    </row>
    <row r="62" spans="1:7" x14ac:dyDescent="0.25">
      <c r="A62" s="687" t="s">
        <v>1225</v>
      </c>
      <c r="B62" s="688">
        <v>120</v>
      </c>
      <c r="C62" s="688">
        <v>10</v>
      </c>
      <c r="D62" s="686"/>
      <c r="E62" s="687" t="s">
        <v>1223</v>
      </c>
      <c r="F62" s="823"/>
      <c r="G62" s="820"/>
    </row>
    <row r="63" spans="1:7" x14ac:dyDescent="0.25">
      <c r="A63" s="687" t="s">
        <v>1226</v>
      </c>
      <c r="B63" s="688">
        <v>100</v>
      </c>
      <c r="C63" s="688">
        <v>10</v>
      </c>
      <c r="D63" s="686"/>
      <c r="E63" s="687" t="s">
        <v>1223</v>
      </c>
      <c r="F63" s="823"/>
      <c r="G63" s="820"/>
    </row>
    <row r="64" spans="1:7" x14ac:dyDescent="0.25">
      <c r="A64" s="687" t="s">
        <v>1648</v>
      </c>
      <c r="B64" s="692">
        <v>1382</v>
      </c>
      <c r="C64" s="688">
        <v>13.4</v>
      </c>
      <c r="D64" s="686"/>
      <c r="E64" s="687" t="s">
        <v>1649</v>
      </c>
      <c r="F64" s="823"/>
      <c r="G64" s="820"/>
    </row>
    <row r="65" spans="1:7" x14ac:dyDescent="0.25">
      <c r="A65" s="693"/>
      <c r="B65" s="694"/>
      <c r="C65" s="694"/>
      <c r="D65" s="693"/>
      <c r="E65" s="693"/>
      <c r="F65" s="825"/>
      <c r="G65" s="820"/>
    </row>
    <row r="66" spans="1:7" x14ac:dyDescent="0.25">
      <c r="A66" s="695" t="s">
        <v>1227</v>
      </c>
      <c r="B66" s="696"/>
      <c r="C66" s="696"/>
      <c r="D66" s="696"/>
      <c r="E66" s="696"/>
      <c r="F66" s="823"/>
      <c r="G66" s="820"/>
    </row>
    <row r="67" spans="1:7" x14ac:dyDescent="0.25">
      <c r="A67" s="697" t="s">
        <v>1228</v>
      </c>
      <c r="B67" s="698">
        <v>4701</v>
      </c>
      <c r="C67" s="699">
        <v>20.67</v>
      </c>
      <c r="D67" s="696"/>
      <c r="E67" s="687" t="s">
        <v>1649</v>
      </c>
      <c r="F67" s="823"/>
      <c r="G67" s="820"/>
    </row>
    <row r="68" spans="1:7" x14ac:dyDescent="0.25">
      <c r="A68" s="697" t="s">
        <v>3238</v>
      </c>
      <c r="B68" s="698">
        <v>830</v>
      </c>
      <c r="C68" s="699">
        <v>7</v>
      </c>
      <c r="D68" s="696"/>
      <c r="E68" s="697" t="s">
        <v>1223</v>
      </c>
      <c r="F68" s="823"/>
      <c r="G68" s="820"/>
    </row>
    <row r="69" spans="1:7" x14ac:dyDescent="0.25">
      <c r="A69" s="697" t="s">
        <v>1650</v>
      </c>
      <c r="B69" s="698">
        <v>198</v>
      </c>
      <c r="C69" s="699">
        <v>7</v>
      </c>
      <c r="D69" s="696"/>
      <c r="E69" s="697" t="s">
        <v>1223</v>
      </c>
      <c r="F69" s="823"/>
      <c r="G69" s="820"/>
    </row>
    <row r="70" spans="1:7" x14ac:dyDescent="0.25">
      <c r="A70" s="697" t="s">
        <v>1651</v>
      </c>
      <c r="B70" s="698">
        <v>544</v>
      </c>
      <c r="C70" s="700" t="s">
        <v>1652</v>
      </c>
      <c r="D70" s="696"/>
      <c r="E70" s="697"/>
      <c r="F70" s="823"/>
      <c r="G70" s="820"/>
    </row>
    <row r="71" spans="1:7" x14ac:dyDescent="0.25">
      <c r="A71" s="697" t="s">
        <v>1653</v>
      </c>
      <c r="B71" s="698">
        <v>1387</v>
      </c>
      <c r="C71" s="699">
        <v>7</v>
      </c>
      <c r="D71" s="696"/>
      <c r="E71" s="697"/>
      <c r="F71" s="823"/>
      <c r="G71" s="820"/>
    </row>
    <row r="72" spans="1:7" x14ac:dyDescent="0.25">
      <c r="A72" s="697" t="s">
        <v>1654</v>
      </c>
      <c r="B72" s="699">
        <v>773</v>
      </c>
      <c r="C72" s="699">
        <v>7</v>
      </c>
      <c r="D72" s="696"/>
      <c r="E72" s="697" t="s">
        <v>1223</v>
      </c>
      <c r="F72" s="823"/>
      <c r="G72" s="820"/>
    </row>
    <row r="73" spans="1:7" x14ac:dyDescent="0.25">
      <c r="A73" s="697" t="s">
        <v>1655</v>
      </c>
      <c r="B73" s="699">
        <v>606</v>
      </c>
      <c r="C73" s="699">
        <v>7</v>
      </c>
      <c r="D73" s="696"/>
      <c r="E73" s="697" t="s">
        <v>1223</v>
      </c>
      <c r="F73" s="823"/>
      <c r="G73" s="820"/>
    </row>
    <row r="74" spans="1:7" x14ac:dyDescent="0.25">
      <c r="A74" s="697" t="s">
        <v>1656</v>
      </c>
      <c r="B74" s="699">
        <v>608</v>
      </c>
      <c r="C74" s="699">
        <v>7</v>
      </c>
      <c r="D74" s="696"/>
      <c r="E74" s="697" t="s">
        <v>1223</v>
      </c>
      <c r="F74" s="823"/>
      <c r="G74" s="820"/>
    </row>
    <row r="75" spans="1:7" x14ac:dyDescent="0.25">
      <c r="A75" s="697" t="s">
        <v>1657</v>
      </c>
      <c r="B75" s="699">
        <v>605</v>
      </c>
      <c r="C75" s="699">
        <v>7</v>
      </c>
      <c r="D75" s="696"/>
      <c r="E75" s="697" t="s">
        <v>1229</v>
      </c>
      <c r="F75" s="823"/>
      <c r="G75" s="820"/>
    </row>
    <row r="76" spans="1:7" x14ac:dyDescent="0.25">
      <c r="A76" s="697" t="s">
        <v>1658</v>
      </c>
      <c r="B76" s="699">
        <v>840</v>
      </c>
      <c r="C76" s="699">
        <v>7</v>
      </c>
      <c r="D76" s="696"/>
      <c r="E76" s="697" t="s">
        <v>1223</v>
      </c>
      <c r="F76" s="823"/>
      <c r="G76" s="820"/>
    </row>
    <row r="77" spans="1:7" x14ac:dyDescent="0.25">
      <c r="A77" s="697" t="s">
        <v>1230</v>
      </c>
      <c r="B77" s="699">
        <v>265</v>
      </c>
      <c r="C77" s="696">
        <v>7</v>
      </c>
      <c r="D77" s="696"/>
      <c r="E77" s="697" t="s">
        <v>1223</v>
      </c>
      <c r="F77" s="823"/>
      <c r="G77" s="820"/>
    </row>
    <row r="78" spans="1:7" x14ac:dyDescent="0.25">
      <c r="A78" s="697" t="s">
        <v>1659</v>
      </c>
      <c r="B78" s="699">
        <v>1050</v>
      </c>
      <c r="C78" s="696">
        <v>14</v>
      </c>
      <c r="D78" s="696"/>
      <c r="E78" s="697" t="s">
        <v>1233</v>
      </c>
      <c r="F78" s="823"/>
      <c r="G78" s="820"/>
    </row>
    <row r="79" spans="1:7" x14ac:dyDescent="0.25">
      <c r="A79" s="697" t="s">
        <v>1660</v>
      </c>
      <c r="B79" s="699">
        <v>175</v>
      </c>
      <c r="C79" s="696">
        <v>8</v>
      </c>
      <c r="D79" s="696"/>
      <c r="E79" s="697" t="s">
        <v>1223</v>
      </c>
      <c r="F79" s="823"/>
      <c r="G79" s="820"/>
    </row>
    <row r="80" spans="1:7" x14ac:dyDescent="0.25">
      <c r="A80" s="697" t="s">
        <v>1661</v>
      </c>
      <c r="B80" s="699">
        <v>215</v>
      </c>
      <c r="C80" s="696">
        <v>8</v>
      </c>
      <c r="D80" s="696"/>
      <c r="E80" s="697" t="s">
        <v>1223</v>
      </c>
      <c r="F80" s="823"/>
      <c r="G80" s="820"/>
    </row>
    <row r="81" spans="1:7" x14ac:dyDescent="0.25">
      <c r="A81" s="697" t="s">
        <v>1662</v>
      </c>
      <c r="B81" s="699">
        <v>210</v>
      </c>
      <c r="C81" s="696">
        <v>8</v>
      </c>
      <c r="D81" s="696"/>
      <c r="E81" s="697" t="s">
        <v>1223</v>
      </c>
      <c r="F81" s="823"/>
      <c r="G81" s="820"/>
    </row>
    <row r="82" spans="1:7" x14ac:dyDescent="0.25">
      <c r="A82" s="697" t="s">
        <v>1663</v>
      </c>
      <c r="B82" s="699">
        <v>200</v>
      </c>
      <c r="C82" s="696">
        <v>8</v>
      </c>
      <c r="D82" s="696"/>
      <c r="E82" s="697" t="s">
        <v>1223</v>
      </c>
      <c r="F82" s="823"/>
      <c r="G82" s="820"/>
    </row>
    <row r="83" spans="1:7" x14ac:dyDescent="0.25">
      <c r="A83" s="697" t="s">
        <v>1664</v>
      </c>
      <c r="B83" s="699">
        <v>190</v>
      </c>
      <c r="C83" s="696">
        <v>8</v>
      </c>
      <c r="D83" s="696"/>
      <c r="E83" s="697" t="s">
        <v>1223</v>
      </c>
      <c r="F83" s="823"/>
      <c r="G83" s="820"/>
    </row>
    <row r="84" spans="1:7" x14ac:dyDescent="0.25">
      <c r="A84" s="693" t="s">
        <v>1665</v>
      </c>
      <c r="B84" s="701">
        <v>96</v>
      </c>
      <c r="C84" s="694">
        <v>8</v>
      </c>
      <c r="D84" s="693"/>
      <c r="E84" s="693" t="s">
        <v>1223</v>
      </c>
      <c r="F84" s="825"/>
      <c r="G84" s="820"/>
    </row>
    <row r="85" spans="1:7" x14ac:dyDescent="0.25">
      <c r="A85" s="695" t="s">
        <v>1231</v>
      </c>
      <c r="B85" s="696"/>
      <c r="C85" s="696"/>
      <c r="D85" s="696"/>
      <c r="E85" s="696"/>
      <c r="F85" s="823"/>
      <c r="G85" s="820"/>
    </row>
    <row r="86" spans="1:7" x14ac:dyDescent="0.25">
      <c r="A86" s="697" t="s">
        <v>1666</v>
      </c>
      <c r="B86" s="698">
        <v>1563</v>
      </c>
      <c r="C86" s="699" t="s">
        <v>1652</v>
      </c>
      <c r="D86" s="696"/>
      <c r="E86" s="697" t="s">
        <v>1223</v>
      </c>
      <c r="F86" s="823"/>
      <c r="G86" s="820"/>
    </row>
    <row r="87" spans="1:7" x14ac:dyDescent="0.25">
      <c r="A87" s="697" t="s">
        <v>2460</v>
      </c>
      <c r="B87" s="699">
        <v>955</v>
      </c>
      <c r="C87" s="699" t="s">
        <v>1652</v>
      </c>
      <c r="D87" s="696"/>
      <c r="E87" s="697" t="s">
        <v>1223</v>
      </c>
      <c r="F87" s="823"/>
      <c r="G87" s="820"/>
    </row>
    <row r="88" spans="1:7" x14ac:dyDescent="0.25">
      <c r="A88" s="697" t="s">
        <v>1667</v>
      </c>
      <c r="B88" s="698">
        <v>7063</v>
      </c>
      <c r="C88" s="699">
        <v>7</v>
      </c>
      <c r="D88" s="696"/>
      <c r="E88" s="697" t="s">
        <v>1223</v>
      </c>
      <c r="F88" s="823"/>
      <c r="G88" s="820"/>
    </row>
    <row r="89" spans="1:7" x14ac:dyDescent="0.25">
      <c r="A89" s="697" t="s">
        <v>2461</v>
      </c>
      <c r="B89" s="698">
        <v>1590</v>
      </c>
      <c r="C89" s="699"/>
      <c r="D89" s="696"/>
      <c r="E89" s="697"/>
      <c r="F89" s="823"/>
      <c r="G89" s="820"/>
    </row>
    <row r="90" spans="1:7" x14ac:dyDescent="0.25">
      <c r="A90" s="697" t="s">
        <v>1232</v>
      </c>
      <c r="B90" s="698">
        <v>3685</v>
      </c>
      <c r="C90" s="699">
        <v>18</v>
      </c>
      <c r="D90" s="696"/>
      <c r="E90" s="697" t="s">
        <v>1223</v>
      </c>
      <c r="F90" s="823"/>
      <c r="G90" s="820"/>
    </row>
    <row r="91" spans="1:7" x14ac:dyDescent="0.25">
      <c r="A91" s="696"/>
      <c r="B91" s="698">
        <v>3467</v>
      </c>
      <c r="C91" s="699">
        <v>9</v>
      </c>
      <c r="D91" s="696"/>
      <c r="E91" s="697" t="s">
        <v>1223</v>
      </c>
      <c r="F91" s="823"/>
      <c r="G91" s="820"/>
    </row>
    <row r="92" spans="1:7" x14ac:dyDescent="0.25">
      <c r="A92" s="697" t="s">
        <v>2462</v>
      </c>
      <c r="B92" s="698"/>
      <c r="C92" s="699"/>
      <c r="D92" s="696"/>
      <c r="E92" s="697"/>
      <c r="F92" s="823"/>
      <c r="G92" s="820"/>
    </row>
    <row r="93" spans="1:7" x14ac:dyDescent="0.25">
      <c r="A93" s="697" t="s">
        <v>2463</v>
      </c>
      <c r="B93" s="698">
        <v>22.9</v>
      </c>
      <c r="C93" s="699">
        <v>9</v>
      </c>
      <c r="D93" s="696"/>
      <c r="E93" s="697" t="s">
        <v>1223</v>
      </c>
      <c r="F93" s="823"/>
      <c r="G93" s="820"/>
    </row>
    <row r="94" spans="1:7" x14ac:dyDescent="0.25">
      <c r="A94" s="697" t="s">
        <v>1668</v>
      </c>
      <c r="B94" s="698">
        <v>252</v>
      </c>
      <c r="C94" s="699">
        <v>16</v>
      </c>
      <c r="D94" s="696"/>
      <c r="E94" s="697" t="s">
        <v>1223</v>
      </c>
      <c r="F94" s="823"/>
      <c r="G94" s="820"/>
    </row>
    <row r="95" spans="1:7" x14ac:dyDescent="0.25">
      <c r="A95" s="697" t="s">
        <v>1669</v>
      </c>
      <c r="B95" s="698">
        <v>150</v>
      </c>
      <c r="C95" s="699">
        <v>7</v>
      </c>
      <c r="D95" s="696"/>
      <c r="E95" s="697" t="s">
        <v>1223</v>
      </c>
      <c r="F95" s="823"/>
      <c r="G95" s="820"/>
    </row>
    <row r="96" spans="1:7" x14ac:dyDescent="0.25">
      <c r="A96" s="697" t="s">
        <v>1670</v>
      </c>
      <c r="B96" s="698">
        <v>120</v>
      </c>
      <c r="C96" s="699">
        <v>7</v>
      </c>
      <c r="D96" s="696"/>
      <c r="E96" s="697" t="s">
        <v>1223</v>
      </c>
      <c r="F96" s="823"/>
      <c r="G96" s="820"/>
    </row>
    <row r="97" spans="1:7" x14ac:dyDescent="0.25">
      <c r="A97" s="697" t="s">
        <v>1671</v>
      </c>
      <c r="B97" s="698">
        <v>130</v>
      </c>
      <c r="C97" s="699">
        <v>7</v>
      </c>
      <c r="D97" s="696"/>
      <c r="E97" s="697" t="s">
        <v>1223</v>
      </c>
      <c r="F97" s="823"/>
      <c r="G97" s="820"/>
    </row>
    <row r="98" spans="1:7" x14ac:dyDescent="0.25">
      <c r="A98" s="697" t="s">
        <v>1672</v>
      </c>
      <c r="B98" s="698">
        <v>276</v>
      </c>
      <c r="C98" s="699">
        <v>8</v>
      </c>
      <c r="D98" s="696"/>
      <c r="E98" s="697" t="s">
        <v>1223</v>
      </c>
      <c r="F98" s="823"/>
      <c r="G98" s="820"/>
    </row>
    <row r="99" spans="1:7" x14ac:dyDescent="0.25">
      <c r="A99" s="697" t="s">
        <v>1673</v>
      </c>
      <c r="B99" s="699">
        <v>245</v>
      </c>
      <c r="C99" s="699">
        <v>7</v>
      </c>
      <c r="D99" s="696"/>
      <c r="E99" s="697" t="s">
        <v>1223</v>
      </c>
      <c r="F99" s="823"/>
      <c r="G99" s="820"/>
    </row>
    <row r="100" spans="1:7" x14ac:dyDescent="0.25">
      <c r="A100" s="697" t="s">
        <v>1674</v>
      </c>
      <c r="B100" s="699">
        <v>240</v>
      </c>
      <c r="C100" s="699">
        <v>7</v>
      </c>
      <c r="D100" s="696"/>
      <c r="E100" s="697" t="s">
        <v>1223</v>
      </c>
      <c r="F100" s="823"/>
      <c r="G100" s="820"/>
    </row>
    <row r="101" spans="1:7" x14ac:dyDescent="0.25">
      <c r="A101" s="697" t="s">
        <v>1675</v>
      </c>
      <c r="B101" s="699">
        <v>220</v>
      </c>
      <c r="C101" s="699">
        <v>7</v>
      </c>
      <c r="D101" s="696"/>
      <c r="E101" s="697" t="s">
        <v>1223</v>
      </c>
      <c r="F101" s="823"/>
      <c r="G101" s="820"/>
    </row>
    <row r="102" spans="1:7" x14ac:dyDescent="0.25">
      <c r="A102" s="697" t="s">
        <v>1676</v>
      </c>
      <c r="B102" s="699">
        <v>240</v>
      </c>
      <c r="C102" s="699">
        <v>7</v>
      </c>
      <c r="D102" s="696"/>
      <c r="E102" s="697" t="s">
        <v>1223</v>
      </c>
      <c r="F102" s="823"/>
      <c r="G102" s="820"/>
    </row>
    <row r="103" spans="1:7" x14ac:dyDescent="0.25">
      <c r="A103" s="693" t="s">
        <v>1677</v>
      </c>
      <c r="B103" s="701">
        <v>229</v>
      </c>
      <c r="C103" s="694">
        <v>7</v>
      </c>
      <c r="D103" s="693"/>
      <c r="E103" s="693" t="s">
        <v>1223</v>
      </c>
      <c r="F103" s="825"/>
      <c r="G103" s="820"/>
    </row>
    <row r="104" spans="1:7" x14ac:dyDescent="0.25">
      <c r="A104" s="695" t="s">
        <v>1678</v>
      </c>
      <c r="B104" s="696"/>
      <c r="C104" s="696"/>
      <c r="D104" s="696"/>
      <c r="E104" s="696"/>
      <c r="F104" s="823"/>
      <c r="G104" s="820"/>
    </row>
    <row r="105" spans="1:7" x14ac:dyDescent="0.25">
      <c r="A105" s="697" t="s">
        <v>1679</v>
      </c>
      <c r="B105" s="698">
        <v>14256</v>
      </c>
      <c r="C105" s="699">
        <v>10</v>
      </c>
      <c r="D105" s="696"/>
      <c r="E105" s="697" t="s">
        <v>1223</v>
      </c>
      <c r="F105" s="823"/>
      <c r="G105" s="820"/>
    </row>
    <row r="106" spans="1:7" x14ac:dyDescent="0.25">
      <c r="A106" s="693" t="s">
        <v>1680</v>
      </c>
      <c r="B106" s="701">
        <v>9988</v>
      </c>
      <c r="C106" s="694">
        <v>5.7</v>
      </c>
      <c r="D106" s="693"/>
      <c r="E106" s="693" t="s">
        <v>1681</v>
      </c>
      <c r="F106" s="825"/>
      <c r="G106" s="820"/>
    </row>
    <row r="107" spans="1:7" x14ac:dyDescent="0.25">
      <c r="A107" s="687"/>
      <c r="B107" s="471">
        <f>SUM(B52:B106)</f>
        <v>62618.9</v>
      </c>
      <c r="C107" s="688"/>
      <c r="D107" s="687"/>
      <c r="E107" s="687"/>
      <c r="F107" s="819"/>
      <c r="G107" s="820"/>
    </row>
    <row r="108" spans="1:7" x14ac:dyDescent="0.25">
      <c r="A108" s="207"/>
      <c r="B108" s="208"/>
      <c r="C108" s="208"/>
      <c r="D108" s="207"/>
      <c r="E108" s="207"/>
      <c r="F108" s="819"/>
      <c r="G108" s="820"/>
    </row>
    <row r="109" spans="1:7" x14ac:dyDescent="0.25">
      <c r="A109" s="207"/>
      <c r="B109" s="208"/>
      <c r="C109" s="208"/>
      <c r="D109" s="207"/>
      <c r="E109" s="207"/>
      <c r="F109" s="819"/>
      <c r="G109" s="820"/>
    </row>
    <row r="110" spans="1:7" x14ac:dyDescent="0.25">
      <c r="A110" s="207"/>
      <c r="B110" s="208"/>
      <c r="C110" s="208"/>
      <c r="D110" s="207"/>
      <c r="E110" s="207"/>
      <c r="F110" s="819"/>
      <c r="G110" s="820"/>
    </row>
    <row r="111" spans="1:7" x14ac:dyDescent="0.25">
      <c r="A111" s="207"/>
      <c r="B111" s="208"/>
      <c r="C111" s="208"/>
      <c r="D111" s="207"/>
      <c r="E111" s="207"/>
      <c r="F111" s="819"/>
      <c r="G111" s="820"/>
    </row>
    <row r="112" spans="1:7" x14ac:dyDescent="0.25">
      <c r="A112" s="207"/>
      <c r="B112" s="208"/>
      <c r="C112" s="208"/>
      <c r="D112" s="207"/>
      <c r="E112" s="207"/>
      <c r="F112" s="819"/>
      <c r="G112" s="820"/>
    </row>
    <row r="113" spans="1:7" x14ac:dyDescent="0.25">
      <c r="A113" s="207"/>
      <c r="B113" s="208"/>
      <c r="C113" s="208"/>
      <c r="D113" s="207"/>
      <c r="E113" s="207"/>
      <c r="F113" s="819"/>
      <c r="G113" s="820"/>
    </row>
    <row r="114" spans="1:7" x14ac:dyDescent="0.25">
      <c r="A114" s="207"/>
      <c r="B114" s="208"/>
      <c r="C114" s="208"/>
      <c r="D114" s="207"/>
      <c r="E114" s="207"/>
      <c r="F114" s="819"/>
      <c r="G114" s="820"/>
    </row>
    <row r="115" spans="1:7" x14ac:dyDescent="0.25">
      <c r="A115" s="207"/>
      <c r="B115" s="208"/>
      <c r="C115" s="208"/>
      <c r="D115" s="207"/>
      <c r="E115" s="207"/>
      <c r="F115" s="819"/>
      <c r="G115" s="820"/>
    </row>
    <row r="116" spans="1:7" x14ac:dyDescent="0.25">
      <c r="A116" s="207"/>
      <c r="B116" s="208"/>
      <c r="C116" s="208"/>
      <c r="D116" s="207"/>
      <c r="E116" s="207"/>
      <c r="F116" s="819"/>
      <c r="G116" s="820"/>
    </row>
    <row r="117" spans="1:7" x14ac:dyDescent="0.25">
      <c r="A117" s="207"/>
      <c r="B117" s="208"/>
      <c r="C117" s="208"/>
      <c r="D117" s="207"/>
      <c r="E117" s="207"/>
      <c r="F117" s="819"/>
      <c r="G117" s="820"/>
    </row>
    <row r="118" spans="1:7" x14ac:dyDescent="0.25">
      <c r="A118" s="207"/>
      <c r="B118" s="208"/>
      <c r="C118" s="208"/>
      <c r="D118" s="207"/>
      <c r="E118" s="207"/>
      <c r="F118" s="819"/>
      <c r="G118" s="820"/>
    </row>
    <row r="119" spans="1:7" x14ac:dyDescent="0.25">
      <c r="A119" s="207"/>
      <c r="B119" s="208"/>
      <c r="C119" s="208"/>
      <c r="D119" s="207"/>
      <c r="E119" s="207"/>
      <c r="F119" s="819"/>
      <c r="G119" s="820"/>
    </row>
    <row r="120" spans="1:7" x14ac:dyDescent="0.25">
      <c r="A120" s="207"/>
      <c r="B120" s="208"/>
      <c r="C120" s="208"/>
      <c r="D120" s="207"/>
      <c r="E120" s="207"/>
      <c r="F120" s="819"/>
      <c r="G120" s="820"/>
    </row>
    <row r="121" spans="1:7" x14ac:dyDescent="0.25">
      <c r="A121" s="207"/>
      <c r="B121" s="208"/>
      <c r="C121" s="208"/>
      <c r="D121" s="207"/>
      <c r="E121" s="207"/>
      <c r="F121" s="819"/>
      <c r="G121" s="820"/>
    </row>
    <row r="122" spans="1:7" x14ac:dyDescent="0.25">
      <c r="A122" s="207"/>
      <c r="B122" s="208"/>
      <c r="C122" s="208"/>
      <c r="D122" s="207"/>
      <c r="E122" s="207"/>
      <c r="F122" s="819"/>
      <c r="G122" s="820"/>
    </row>
    <row r="123" spans="1:7" x14ac:dyDescent="0.25">
      <c r="A123" s="207"/>
      <c r="B123" s="208"/>
      <c r="C123" s="208"/>
      <c r="D123" s="207"/>
      <c r="E123" s="207"/>
      <c r="F123" s="819"/>
      <c r="G123" s="820"/>
    </row>
    <row r="124" spans="1:7" x14ac:dyDescent="0.25">
      <c r="A124" s="207"/>
      <c r="B124" s="208"/>
      <c r="C124" s="208"/>
      <c r="D124" s="207"/>
      <c r="E124" s="207"/>
      <c r="F124" s="819"/>
      <c r="G124" s="820"/>
    </row>
    <row r="125" spans="1:7" x14ac:dyDescent="0.25">
      <c r="A125" s="207"/>
      <c r="B125" s="208"/>
      <c r="C125" s="208"/>
      <c r="D125" s="207"/>
      <c r="E125" s="207"/>
      <c r="F125" s="819"/>
      <c r="G125" s="820"/>
    </row>
    <row r="126" spans="1:7" x14ac:dyDescent="0.25">
      <c r="A126" s="207"/>
      <c r="B126" s="208"/>
      <c r="C126" s="208"/>
      <c r="D126" s="207"/>
      <c r="E126" s="207"/>
      <c r="F126" s="819"/>
      <c r="G126" s="820"/>
    </row>
    <row r="127" spans="1:7" ht="15.75" x14ac:dyDescent="0.25">
      <c r="A127" s="822" t="s">
        <v>1186</v>
      </c>
      <c r="B127" s="208"/>
      <c r="C127" s="208"/>
      <c r="D127" s="207"/>
      <c r="E127" s="207"/>
      <c r="F127" s="819"/>
      <c r="G127" s="820"/>
    </row>
    <row r="128" spans="1:7" x14ac:dyDescent="0.25">
      <c r="A128" s="209" t="s">
        <v>1234</v>
      </c>
      <c r="B128" s="208"/>
      <c r="C128" s="208"/>
      <c r="D128" s="207"/>
      <c r="E128" s="207"/>
      <c r="F128" s="819"/>
      <c r="G128" s="820"/>
    </row>
    <row r="129" spans="1:7" x14ac:dyDescent="0.25">
      <c r="A129" s="207"/>
      <c r="B129" s="208"/>
      <c r="C129" s="208"/>
      <c r="D129" s="207"/>
      <c r="E129" s="207"/>
      <c r="F129" s="819"/>
      <c r="G129" s="820"/>
    </row>
    <row r="130" spans="1:7" ht="15.75" x14ac:dyDescent="0.25">
      <c r="A130" s="822"/>
      <c r="B130" s="817"/>
      <c r="C130" s="817"/>
      <c r="D130" s="819"/>
      <c r="E130" s="819"/>
      <c r="F130" s="819"/>
      <c r="G130" s="820"/>
    </row>
    <row r="131" spans="1:7" ht="15.75" x14ac:dyDescent="0.25">
      <c r="A131" s="822" t="s">
        <v>957</v>
      </c>
      <c r="B131" s="817"/>
      <c r="C131" s="817"/>
      <c r="D131" s="819"/>
      <c r="E131" s="819"/>
      <c r="F131" s="819"/>
      <c r="G131" s="820"/>
    </row>
    <row r="132" spans="1:7" x14ac:dyDescent="0.25">
      <c r="A132" s="209" t="s">
        <v>1234</v>
      </c>
      <c r="B132" s="817"/>
      <c r="C132" s="817"/>
      <c r="D132" s="819"/>
      <c r="E132" s="819"/>
      <c r="F132" s="819"/>
      <c r="G132" s="820"/>
    </row>
    <row r="133" spans="1:7" x14ac:dyDescent="0.25">
      <c r="A133" s="826"/>
      <c r="B133" s="820"/>
      <c r="C133" s="819"/>
      <c r="D133" s="819"/>
      <c r="E133" s="819"/>
      <c r="F133" s="819"/>
      <c r="G133" s="820"/>
    </row>
    <row r="134" spans="1:7" x14ac:dyDescent="0.25">
      <c r="A134" s="826"/>
      <c r="B134" s="820"/>
      <c r="C134" s="819"/>
      <c r="D134" s="819"/>
      <c r="E134" s="819"/>
      <c r="F134" s="819"/>
      <c r="G134" s="820"/>
    </row>
    <row r="135" spans="1:7" x14ac:dyDescent="0.25">
      <c r="A135" s="826"/>
      <c r="B135" s="820"/>
      <c r="C135" s="819"/>
      <c r="D135" s="819"/>
      <c r="E135" s="819"/>
      <c r="F135" s="819"/>
      <c r="G135" s="820"/>
    </row>
    <row r="136" spans="1:7" x14ac:dyDescent="0.25">
      <c r="A136" s="826"/>
      <c r="B136" s="820"/>
      <c r="C136" s="819"/>
      <c r="D136" s="819"/>
      <c r="E136" s="819"/>
      <c r="F136" s="819"/>
      <c r="G136" s="820"/>
    </row>
    <row r="137" spans="1:7" x14ac:dyDescent="0.25">
      <c r="A137" s="826"/>
      <c r="B137" s="820"/>
      <c r="C137" s="819"/>
      <c r="D137" s="819"/>
      <c r="E137" s="819"/>
      <c r="F137" s="819"/>
      <c r="G137" s="820"/>
    </row>
    <row r="138" spans="1:7" x14ac:dyDescent="0.25">
      <c r="A138" s="826"/>
      <c r="B138" s="820"/>
      <c r="C138" s="819"/>
      <c r="D138" s="819"/>
      <c r="E138" s="819"/>
      <c r="F138" s="819"/>
      <c r="G138" s="820"/>
    </row>
    <row r="139" spans="1:7" x14ac:dyDescent="0.25">
      <c r="A139" s="826"/>
      <c r="B139" s="820"/>
      <c r="C139" s="819"/>
      <c r="D139" s="819"/>
      <c r="E139" s="819"/>
      <c r="F139" s="819"/>
      <c r="G139" s="820"/>
    </row>
    <row r="140" spans="1:7" x14ac:dyDescent="0.25">
      <c r="A140" s="826"/>
      <c r="B140" s="820"/>
      <c r="C140" s="819"/>
      <c r="D140" s="819"/>
      <c r="E140" s="819"/>
      <c r="F140" s="819"/>
      <c r="G140" s="820"/>
    </row>
    <row r="141" spans="1:7" x14ac:dyDescent="0.25">
      <c r="A141" s="826"/>
      <c r="B141" s="820"/>
      <c r="C141" s="819"/>
      <c r="D141" s="819"/>
      <c r="E141" s="819"/>
      <c r="F141" s="819"/>
      <c r="G141" s="820"/>
    </row>
    <row r="142" spans="1:7" x14ac:dyDescent="0.25">
      <c r="A142" s="826"/>
      <c r="B142" s="820"/>
      <c r="C142" s="819"/>
      <c r="D142" s="819"/>
      <c r="E142" s="819"/>
      <c r="F142" s="819"/>
      <c r="G142" s="820"/>
    </row>
    <row r="143" spans="1:7" x14ac:dyDescent="0.25">
      <c r="A143" s="826"/>
      <c r="B143" s="820"/>
      <c r="C143" s="819"/>
      <c r="D143" s="819"/>
      <c r="E143" s="819"/>
      <c r="F143" s="819"/>
      <c r="G143" s="820"/>
    </row>
    <row r="144" spans="1:7" x14ac:dyDescent="0.25">
      <c r="B144" s="820"/>
      <c r="C144" s="819"/>
      <c r="D144" s="819"/>
      <c r="E144" s="819"/>
      <c r="F144" s="819"/>
      <c r="G144" s="820"/>
    </row>
    <row r="145" spans="1:7" x14ac:dyDescent="0.25">
      <c r="A145" s="826"/>
      <c r="B145" s="820"/>
      <c r="C145" s="819"/>
      <c r="D145" s="819"/>
      <c r="E145" s="819"/>
      <c r="F145" s="819"/>
      <c r="G145" s="820"/>
    </row>
    <row r="146" spans="1:7" x14ac:dyDescent="0.25">
      <c r="A146" s="826"/>
      <c r="B146" s="820"/>
      <c r="C146" s="819"/>
      <c r="D146" s="819"/>
      <c r="E146" s="819"/>
      <c r="F146" s="819"/>
      <c r="G146" s="820"/>
    </row>
    <row r="147" spans="1:7" x14ac:dyDescent="0.25">
      <c r="A147" s="826"/>
      <c r="B147" s="820"/>
      <c r="C147" s="819"/>
      <c r="D147" s="819"/>
      <c r="E147" s="819"/>
      <c r="F147" s="819"/>
      <c r="G147" s="820"/>
    </row>
    <row r="148" spans="1:7" x14ac:dyDescent="0.25">
      <c r="A148" s="826"/>
      <c r="B148" s="820"/>
      <c r="C148" s="819"/>
      <c r="D148" s="819"/>
      <c r="E148" s="819"/>
      <c r="F148" s="819"/>
      <c r="G148" s="820"/>
    </row>
    <row r="149" spans="1:7" x14ac:dyDescent="0.25">
      <c r="A149" s="826"/>
      <c r="B149" s="820"/>
      <c r="C149" s="819"/>
      <c r="D149" s="819"/>
      <c r="E149" s="819"/>
      <c r="F149" s="819"/>
      <c r="G149" s="820"/>
    </row>
    <row r="150" spans="1:7" x14ac:dyDescent="0.25">
      <c r="A150" s="826"/>
      <c r="B150" s="820"/>
      <c r="C150" s="819"/>
      <c r="D150" s="819"/>
      <c r="E150" s="819"/>
      <c r="F150" s="819"/>
      <c r="G150" s="820"/>
    </row>
    <row r="151" spans="1:7" x14ac:dyDescent="0.25">
      <c r="A151" s="826"/>
      <c r="B151" s="820"/>
      <c r="C151" s="819"/>
      <c r="D151" s="819"/>
      <c r="E151" s="819"/>
      <c r="F151" s="819"/>
      <c r="G151" s="820"/>
    </row>
    <row r="152" spans="1:7" x14ac:dyDescent="0.25">
      <c r="A152" s="826"/>
      <c r="B152" s="820"/>
      <c r="C152" s="819"/>
      <c r="D152" s="819"/>
      <c r="E152" s="819"/>
      <c r="F152" s="819"/>
      <c r="G152" s="820"/>
    </row>
    <row r="153" spans="1:7" x14ac:dyDescent="0.25">
      <c r="A153" s="826"/>
      <c r="B153" s="820"/>
      <c r="C153" s="819"/>
      <c r="D153" s="819"/>
      <c r="E153" s="819"/>
      <c r="F153" s="819"/>
      <c r="G153" s="820"/>
    </row>
    <row r="154" spans="1:7" x14ac:dyDescent="0.25">
      <c r="A154" s="826"/>
      <c r="B154" s="820"/>
      <c r="C154" s="819"/>
      <c r="D154" s="819"/>
      <c r="E154" s="819"/>
      <c r="F154" s="819"/>
      <c r="G154" s="820"/>
    </row>
    <row r="155" spans="1:7" x14ac:dyDescent="0.25">
      <c r="A155" s="826"/>
      <c r="B155" s="820"/>
      <c r="C155" s="819"/>
      <c r="D155" s="819"/>
      <c r="E155" s="819"/>
      <c r="F155" s="819"/>
      <c r="G155" s="820"/>
    </row>
    <row r="156" spans="1:7" x14ac:dyDescent="0.25">
      <c r="A156" s="826"/>
      <c r="B156" s="820"/>
      <c r="C156" s="819"/>
      <c r="D156" s="819"/>
      <c r="E156" s="819"/>
      <c r="F156" s="819"/>
      <c r="G156" s="820"/>
    </row>
    <row r="157" spans="1:7" x14ac:dyDescent="0.25">
      <c r="A157" s="826"/>
      <c r="B157" s="820"/>
      <c r="C157" s="819"/>
      <c r="D157" s="819"/>
      <c r="E157" s="819"/>
      <c r="F157" s="819"/>
      <c r="G157" s="820"/>
    </row>
    <row r="158" spans="1:7" x14ac:dyDescent="0.25">
      <c r="A158" s="826"/>
      <c r="B158" s="820"/>
      <c r="C158" s="819"/>
      <c r="D158" s="819"/>
      <c r="E158" s="819"/>
      <c r="F158" s="819"/>
      <c r="G158" s="820"/>
    </row>
    <row r="159" spans="1:7" x14ac:dyDescent="0.25">
      <c r="A159" s="826"/>
      <c r="B159" s="820"/>
      <c r="C159" s="819"/>
      <c r="D159" s="819"/>
      <c r="E159" s="819"/>
      <c r="F159" s="819"/>
      <c r="G159" s="820"/>
    </row>
    <row r="160" spans="1:7" x14ac:dyDescent="0.25">
      <c r="A160" s="826"/>
      <c r="B160" s="820"/>
      <c r="C160" s="819"/>
      <c r="D160" s="819"/>
      <c r="E160" s="819"/>
      <c r="F160" s="819"/>
      <c r="G160" s="820"/>
    </row>
    <row r="161" spans="1:7" x14ac:dyDescent="0.25">
      <c r="A161" s="826"/>
      <c r="B161" s="820"/>
      <c r="C161" s="819"/>
      <c r="D161" s="819"/>
      <c r="E161" s="819"/>
      <c r="F161" s="819"/>
      <c r="G161" s="820"/>
    </row>
    <row r="162" spans="1:7" x14ac:dyDescent="0.25">
      <c r="A162" s="826"/>
      <c r="B162" s="820"/>
      <c r="C162" s="819"/>
      <c r="D162" s="819"/>
      <c r="E162" s="819"/>
      <c r="F162" s="819"/>
      <c r="G162" s="820"/>
    </row>
    <row r="163" spans="1:7" x14ac:dyDescent="0.25">
      <c r="A163" s="826"/>
      <c r="B163" s="820"/>
      <c r="C163" s="819"/>
      <c r="D163" s="819"/>
      <c r="E163" s="819"/>
      <c r="F163" s="819"/>
      <c r="G163" s="820"/>
    </row>
    <row r="164" spans="1:7" x14ac:dyDescent="0.25">
      <c r="A164" s="826"/>
      <c r="B164" s="820"/>
      <c r="C164" s="819"/>
      <c r="D164" s="819"/>
      <c r="E164" s="819"/>
      <c r="F164" s="819"/>
      <c r="G164" s="820"/>
    </row>
    <row r="165" spans="1:7" x14ac:dyDescent="0.25">
      <c r="A165" s="826"/>
      <c r="B165" s="820"/>
      <c r="C165" s="819"/>
      <c r="D165" s="819"/>
      <c r="E165" s="819"/>
      <c r="F165" s="819"/>
      <c r="G165" s="820"/>
    </row>
    <row r="166" spans="1:7" x14ac:dyDescent="0.25">
      <c r="A166" s="826"/>
      <c r="B166" s="820"/>
      <c r="C166" s="819"/>
      <c r="D166" s="819"/>
      <c r="E166" s="819"/>
      <c r="F166" s="819"/>
      <c r="G166" s="820"/>
    </row>
    <row r="167" spans="1:7" x14ac:dyDescent="0.25">
      <c r="A167" s="826"/>
      <c r="B167" s="820"/>
      <c r="C167" s="819"/>
      <c r="D167" s="819"/>
      <c r="E167" s="819"/>
      <c r="F167" s="819"/>
      <c r="G167" s="820"/>
    </row>
    <row r="168" spans="1:7" x14ac:dyDescent="0.25">
      <c r="A168" s="826"/>
      <c r="B168" s="820"/>
      <c r="C168" s="819"/>
      <c r="D168" s="819"/>
      <c r="E168" s="819"/>
      <c r="F168" s="819"/>
      <c r="G168" s="820"/>
    </row>
    <row r="169" spans="1:7" x14ac:dyDescent="0.25">
      <c r="A169" s="826"/>
      <c r="B169" s="820"/>
      <c r="C169" s="819"/>
      <c r="D169" s="819"/>
      <c r="E169" s="819"/>
      <c r="F169" s="819"/>
      <c r="G169" s="820"/>
    </row>
    <row r="170" spans="1:7" x14ac:dyDescent="0.25">
      <c r="A170" s="826"/>
      <c r="B170" s="820"/>
      <c r="C170" s="819"/>
      <c r="D170" s="819"/>
      <c r="E170" s="819"/>
      <c r="F170" s="819"/>
      <c r="G170" s="820"/>
    </row>
    <row r="171" spans="1:7" x14ac:dyDescent="0.25">
      <c r="A171" s="826"/>
      <c r="B171" s="820"/>
      <c r="C171" s="819"/>
      <c r="D171" s="819"/>
      <c r="E171" s="819"/>
      <c r="F171" s="819"/>
      <c r="G171" s="820"/>
    </row>
    <row r="172" spans="1:7" x14ac:dyDescent="0.25">
      <c r="A172" s="826"/>
      <c r="B172" s="820"/>
      <c r="C172" s="819"/>
      <c r="D172" s="819"/>
      <c r="E172" s="819"/>
      <c r="F172" s="819"/>
      <c r="G172" s="820"/>
    </row>
    <row r="173" spans="1:7" x14ac:dyDescent="0.25">
      <c r="A173" s="826"/>
      <c r="B173" s="820"/>
      <c r="C173" s="819"/>
      <c r="D173" s="819"/>
      <c r="E173" s="819"/>
      <c r="F173" s="819"/>
      <c r="G173" s="820"/>
    </row>
    <row r="174" spans="1:7" x14ac:dyDescent="0.25">
      <c r="A174" s="826"/>
      <c r="B174" s="820"/>
      <c r="C174" s="819"/>
      <c r="D174" s="819"/>
      <c r="E174" s="819"/>
      <c r="F174" s="819"/>
      <c r="G174" s="820"/>
    </row>
    <row r="175" spans="1:7" x14ac:dyDescent="0.25">
      <c r="A175" s="826"/>
      <c r="B175" s="820"/>
      <c r="C175" s="819"/>
      <c r="D175" s="819"/>
      <c r="E175" s="819"/>
      <c r="F175" s="819"/>
      <c r="G175" s="820"/>
    </row>
    <row r="176" spans="1:7" x14ac:dyDescent="0.25">
      <c r="A176" s="826"/>
      <c r="B176" s="820"/>
      <c r="C176" s="819"/>
      <c r="D176" s="819"/>
      <c r="E176" s="819"/>
      <c r="F176" s="819"/>
      <c r="G176" s="820"/>
    </row>
    <row r="177" spans="1:7" x14ac:dyDescent="0.25">
      <c r="A177" s="826"/>
      <c r="B177" s="820"/>
      <c r="C177" s="819"/>
      <c r="D177" s="819"/>
      <c r="E177" s="819"/>
      <c r="F177" s="819"/>
      <c r="G177" s="820"/>
    </row>
    <row r="178" spans="1:7" x14ac:dyDescent="0.25">
      <c r="A178" s="826"/>
      <c r="B178" s="820"/>
      <c r="C178" s="819"/>
      <c r="D178" s="819"/>
      <c r="E178" s="819"/>
      <c r="F178" s="819"/>
      <c r="G178" s="820"/>
    </row>
    <row r="179" spans="1:7" x14ac:dyDescent="0.25">
      <c r="A179" s="826"/>
      <c r="B179" s="820"/>
      <c r="C179" s="819"/>
      <c r="D179" s="819"/>
      <c r="E179" s="819"/>
      <c r="F179" s="819"/>
      <c r="G179" s="820"/>
    </row>
    <row r="180" spans="1:7" x14ac:dyDescent="0.25">
      <c r="A180" s="826"/>
      <c r="B180" s="820"/>
      <c r="C180" s="819"/>
      <c r="D180" s="819"/>
      <c r="E180" s="819"/>
      <c r="F180" s="819"/>
      <c r="G180" s="820"/>
    </row>
    <row r="181" spans="1:7" x14ac:dyDescent="0.25">
      <c r="A181" s="826"/>
      <c r="B181" s="820"/>
      <c r="C181" s="819"/>
      <c r="D181" s="819"/>
      <c r="E181" s="819"/>
      <c r="F181" s="819"/>
      <c r="G181" s="820"/>
    </row>
    <row r="182" spans="1:7" x14ac:dyDescent="0.25">
      <c r="A182" s="826"/>
      <c r="B182" s="820"/>
      <c r="C182" s="819"/>
      <c r="D182" s="819"/>
      <c r="E182" s="819"/>
      <c r="F182" s="819"/>
      <c r="G182" s="820"/>
    </row>
    <row r="183" spans="1:7" x14ac:dyDescent="0.25">
      <c r="A183" s="826"/>
      <c r="B183" s="820"/>
      <c r="C183" s="819"/>
      <c r="D183" s="819"/>
      <c r="E183" s="819"/>
      <c r="F183" s="819"/>
      <c r="G183" s="820"/>
    </row>
    <row r="184" spans="1:7" x14ac:dyDescent="0.25">
      <c r="A184" s="826"/>
      <c r="B184" s="820"/>
      <c r="C184" s="819"/>
      <c r="D184" s="819"/>
      <c r="E184" s="819"/>
      <c r="F184" s="819"/>
      <c r="G184" s="820"/>
    </row>
    <row r="185" spans="1:7" x14ac:dyDescent="0.25">
      <c r="A185" s="826"/>
      <c r="B185" s="820"/>
      <c r="C185" s="819"/>
      <c r="D185" s="819"/>
      <c r="E185" s="819"/>
      <c r="F185" s="819"/>
      <c r="G185" s="820"/>
    </row>
    <row r="186" spans="1:7" x14ac:dyDescent="0.25">
      <c r="A186" s="826"/>
      <c r="B186" s="820"/>
      <c r="C186" s="819"/>
      <c r="D186" s="819"/>
      <c r="E186" s="819"/>
      <c r="F186" s="819"/>
      <c r="G186" s="820"/>
    </row>
    <row r="187" spans="1:7" x14ac:dyDescent="0.25">
      <c r="A187" s="826"/>
      <c r="B187" s="820"/>
      <c r="C187" s="819"/>
      <c r="D187" s="819"/>
      <c r="E187" s="819"/>
      <c r="F187" s="819"/>
      <c r="G187" s="820"/>
    </row>
    <row r="188" spans="1:7" x14ac:dyDescent="0.25">
      <c r="A188" s="826"/>
      <c r="B188" s="820"/>
      <c r="C188" s="819"/>
      <c r="D188" s="819"/>
      <c r="E188" s="819"/>
      <c r="F188" s="819"/>
      <c r="G188" s="820"/>
    </row>
    <row r="189" spans="1:7" x14ac:dyDescent="0.25">
      <c r="A189" s="826"/>
      <c r="B189" s="820"/>
      <c r="C189" s="819"/>
      <c r="D189" s="819"/>
      <c r="E189" s="819"/>
      <c r="F189" s="819"/>
      <c r="G189" s="820"/>
    </row>
    <row r="190" spans="1:7" x14ac:dyDescent="0.25">
      <c r="A190" s="826"/>
      <c r="B190" s="820"/>
      <c r="C190" s="819"/>
      <c r="D190" s="819"/>
      <c r="E190" s="819"/>
      <c r="F190" s="819"/>
      <c r="G190" s="820"/>
    </row>
    <row r="191" spans="1:7" x14ac:dyDescent="0.25">
      <c r="A191" s="826"/>
      <c r="B191" s="820"/>
      <c r="C191" s="819"/>
      <c r="D191" s="819"/>
      <c r="E191" s="819"/>
      <c r="F191" s="819"/>
      <c r="G191" s="820"/>
    </row>
    <row r="192" spans="1:7" x14ac:dyDescent="0.25">
      <c r="A192" s="826"/>
      <c r="B192" s="820"/>
      <c r="C192" s="819"/>
      <c r="D192" s="819"/>
      <c r="E192" s="819"/>
      <c r="F192" s="819"/>
      <c r="G192" s="820"/>
    </row>
    <row r="193" spans="1:7" x14ac:dyDescent="0.25">
      <c r="A193" s="826"/>
      <c r="B193" s="820"/>
      <c r="C193" s="819"/>
      <c r="D193" s="819"/>
      <c r="E193" s="819"/>
      <c r="F193" s="819"/>
      <c r="G193" s="820"/>
    </row>
    <row r="194" spans="1:7" x14ac:dyDescent="0.25">
      <c r="A194" s="826"/>
      <c r="B194" s="820"/>
      <c r="C194" s="819"/>
      <c r="D194" s="819"/>
      <c r="E194" s="819"/>
      <c r="F194" s="819"/>
      <c r="G194" s="820"/>
    </row>
    <row r="195" spans="1:7" x14ac:dyDescent="0.25">
      <c r="A195" s="826"/>
      <c r="B195" s="820"/>
      <c r="C195" s="819"/>
      <c r="D195" s="819"/>
      <c r="E195" s="819"/>
      <c r="F195" s="819"/>
      <c r="G195" s="820"/>
    </row>
    <row r="196" spans="1:7" x14ac:dyDescent="0.25">
      <c r="A196" s="826"/>
      <c r="B196" s="820"/>
      <c r="C196" s="819"/>
      <c r="D196" s="819"/>
      <c r="E196" s="819"/>
      <c r="F196" s="819"/>
      <c r="G196" s="820"/>
    </row>
    <row r="197" spans="1:7" x14ac:dyDescent="0.25">
      <c r="A197" s="826"/>
      <c r="B197" s="820"/>
      <c r="C197" s="819"/>
      <c r="D197" s="819"/>
      <c r="E197" s="819"/>
      <c r="F197" s="819"/>
      <c r="G197" s="820"/>
    </row>
    <row r="198" spans="1:7" x14ac:dyDescent="0.25">
      <c r="A198" s="826"/>
      <c r="B198" s="820"/>
      <c r="C198" s="819"/>
      <c r="D198" s="819"/>
      <c r="E198" s="819"/>
      <c r="F198" s="819"/>
      <c r="G198" s="820"/>
    </row>
    <row r="199" spans="1:7" x14ac:dyDescent="0.25">
      <c r="A199" s="826"/>
      <c r="B199" s="820"/>
      <c r="C199" s="819"/>
      <c r="D199" s="819"/>
      <c r="E199" s="819"/>
      <c r="F199" s="819"/>
      <c r="G199" s="820"/>
    </row>
    <row r="200" spans="1:7" x14ac:dyDescent="0.25">
      <c r="A200" s="826"/>
      <c r="B200" s="820"/>
      <c r="C200" s="819"/>
      <c r="D200" s="819"/>
      <c r="E200" s="819"/>
      <c r="F200" s="819"/>
      <c r="G200" s="820"/>
    </row>
    <row r="201" spans="1:7" x14ac:dyDescent="0.25">
      <c r="A201" s="826"/>
      <c r="B201" s="820"/>
      <c r="C201" s="819"/>
      <c r="D201" s="819"/>
      <c r="E201" s="819"/>
      <c r="F201" s="819"/>
      <c r="G201" s="820"/>
    </row>
    <row r="202" spans="1:7" x14ac:dyDescent="0.25">
      <c r="A202" s="826"/>
      <c r="B202" s="820"/>
      <c r="C202" s="819"/>
      <c r="D202" s="819"/>
      <c r="E202" s="819"/>
      <c r="F202" s="819"/>
      <c r="G202" s="820"/>
    </row>
    <row r="203" spans="1:7" x14ac:dyDescent="0.25">
      <c r="A203" s="826"/>
      <c r="B203" s="820"/>
      <c r="C203" s="819"/>
      <c r="D203" s="819"/>
      <c r="E203" s="819"/>
      <c r="F203" s="819"/>
      <c r="G203" s="820"/>
    </row>
    <row r="204" spans="1:7" x14ac:dyDescent="0.25">
      <c r="A204" s="826"/>
      <c r="B204" s="820"/>
      <c r="C204" s="819"/>
      <c r="D204" s="819"/>
      <c r="E204" s="819"/>
      <c r="F204" s="819"/>
      <c r="G204" s="820"/>
    </row>
    <row r="205" spans="1:7" x14ac:dyDescent="0.25">
      <c r="A205" s="826"/>
      <c r="B205" s="820"/>
      <c r="C205" s="819"/>
      <c r="D205" s="819"/>
      <c r="E205" s="819"/>
      <c r="F205" s="819"/>
      <c r="G205" s="820"/>
    </row>
    <row r="206" spans="1:7" x14ac:dyDescent="0.25">
      <c r="A206" s="826"/>
      <c r="B206" s="820"/>
      <c r="C206" s="819"/>
      <c r="D206" s="819"/>
      <c r="E206" s="819"/>
      <c r="F206" s="819"/>
      <c r="G206" s="820"/>
    </row>
    <row r="207" spans="1:7" x14ac:dyDescent="0.25">
      <c r="A207" s="826"/>
      <c r="B207" s="820"/>
      <c r="C207" s="819"/>
      <c r="D207" s="819"/>
      <c r="E207" s="819"/>
      <c r="F207" s="819"/>
      <c r="G207" s="820"/>
    </row>
    <row r="208" spans="1:7" x14ac:dyDescent="0.25">
      <c r="A208" s="826"/>
      <c r="B208" s="820"/>
      <c r="C208" s="819"/>
      <c r="D208" s="819"/>
      <c r="E208" s="819"/>
      <c r="F208" s="819"/>
      <c r="G208" s="820"/>
    </row>
    <row r="209" spans="1:7" x14ac:dyDescent="0.25">
      <c r="A209" s="826"/>
      <c r="B209" s="820"/>
      <c r="C209" s="819"/>
      <c r="D209" s="819"/>
      <c r="E209" s="819"/>
      <c r="F209" s="819"/>
      <c r="G209" s="820"/>
    </row>
    <row r="210" spans="1:7" x14ac:dyDescent="0.25">
      <c r="A210" s="826"/>
      <c r="B210" s="820"/>
      <c r="C210" s="819"/>
      <c r="D210" s="819"/>
      <c r="E210" s="819"/>
      <c r="F210" s="819"/>
      <c r="G210" s="820"/>
    </row>
    <row r="211" spans="1:7" x14ac:dyDescent="0.25">
      <c r="A211" s="826"/>
      <c r="B211" s="820"/>
      <c r="C211" s="819"/>
      <c r="D211" s="819"/>
      <c r="E211" s="819"/>
      <c r="F211" s="819"/>
      <c r="G211" s="820"/>
    </row>
    <row r="212" spans="1:7" x14ac:dyDescent="0.25">
      <c r="A212" s="826"/>
      <c r="B212" s="820"/>
      <c r="C212" s="819"/>
      <c r="D212" s="819"/>
      <c r="E212" s="819"/>
      <c r="F212" s="819"/>
      <c r="G212" s="820"/>
    </row>
    <row r="213" spans="1:7" x14ac:dyDescent="0.25">
      <c r="A213" s="826"/>
      <c r="B213" s="820"/>
      <c r="C213" s="819"/>
      <c r="D213" s="819"/>
      <c r="E213" s="819"/>
      <c r="F213" s="819"/>
      <c r="G213" s="820"/>
    </row>
    <row r="214" spans="1:7" x14ac:dyDescent="0.25">
      <c r="A214" s="826"/>
      <c r="B214" s="820"/>
      <c r="C214" s="819"/>
      <c r="D214" s="819"/>
      <c r="E214" s="819"/>
      <c r="F214" s="819"/>
      <c r="G214" s="820"/>
    </row>
    <row r="215" spans="1:7" x14ac:dyDescent="0.25">
      <c r="A215" s="826"/>
      <c r="B215" s="820"/>
      <c r="C215" s="819"/>
      <c r="D215" s="819"/>
      <c r="E215" s="819"/>
      <c r="F215" s="819"/>
      <c r="G215" s="820"/>
    </row>
    <row r="216" spans="1:7" x14ac:dyDescent="0.25">
      <c r="A216" s="826"/>
      <c r="B216" s="820"/>
      <c r="C216" s="819"/>
      <c r="D216" s="819"/>
      <c r="E216" s="819"/>
      <c r="F216" s="819"/>
      <c r="G216" s="820"/>
    </row>
    <row r="217" spans="1:7" x14ac:dyDescent="0.25">
      <c r="A217" s="826"/>
      <c r="B217" s="820"/>
      <c r="C217" s="819"/>
      <c r="D217" s="819"/>
      <c r="E217" s="819"/>
      <c r="F217" s="819"/>
      <c r="G217" s="820"/>
    </row>
    <row r="218" spans="1:7" x14ac:dyDescent="0.25">
      <c r="A218" s="826"/>
      <c r="B218" s="820"/>
      <c r="C218" s="819"/>
      <c r="D218" s="819"/>
      <c r="E218" s="819"/>
      <c r="F218" s="819"/>
      <c r="G218" s="820"/>
    </row>
    <row r="219" spans="1:7" x14ac:dyDescent="0.25">
      <c r="A219" s="826"/>
      <c r="B219" s="820"/>
      <c r="C219" s="819"/>
      <c r="D219" s="819"/>
      <c r="E219" s="819"/>
      <c r="F219" s="819"/>
      <c r="G219" s="820"/>
    </row>
    <row r="220" spans="1:7" x14ac:dyDescent="0.25">
      <c r="A220" s="826"/>
      <c r="B220" s="820"/>
      <c r="C220" s="819"/>
      <c r="D220" s="819"/>
      <c r="E220" s="819"/>
      <c r="F220" s="819"/>
      <c r="G220" s="820"/>
    </row>
    <row r="221" spans="1:7" x14ac:dyDescent="0.25">
      <c r="A221" s="826"/>
      <c r="B221" s="820"/>
      <c r="C221" s="819"/>
      <c r="D221" s="819"/>
      <c r="E221" s="819"/>
      <c r="F221" s="819"/>
      <c r="G221" s="820"/>
    </row>
    <row r="222" spans="1:7" x14ac:dyDescent="0.25">
      <c r="A222" s="826"/>
      <c r="B222" s="820"/>
      <c r="C222" s="819"/>
      <c r="D222" s="819"/>
      <c r="E222" s="819"/>
      <c r="F222" s="819"/>
      <c r="G222" s="820"/>
    </row>
    <row r="223" spans="1:7" x14ac:dyDescent="0.25">
      <c r="A223" s="826"/>
      <c r="B223" s="820"/>
      <c r="C223" s="819"/>
      <c r="D223" s="819"/>
      <c r="E223" s="819"/>
      <c r="F223" s="819"/>
      <c r="G223" s="820"/>
    </row>
    <row r="224" spans="1:7" x14ac:dyDescent="0.25">
      <c r="A224" s="826"/>
      <c r="B224" s="820"/>
      <c r="C224" s="819"/>
      <c r="D224" s="819"/>
      <c r="E224" s="819"/>
      <c r="F224" s="819"/>
      <c r="G224" s="820"/>
    </row>
    <row r="225" spans="1:7" x14ac:dyDescent="0.25">
      <c r="A225" s="826"/>
      <c r="B225" s="820"/>
      <c r="C225" s="819"/>
      <c r="D225" s="819"/>
      <c r="E225" s="819"/>
      <c r="F225" s="819"/>
      <c r="G225" s="820"/>
    </row>
    <row r="226" spans="1:7" x14ac:dyDescent="0.25">
      <c r="A226" s="826"/>
      <c r="B226" s="820"/>
      <c r="C226" s="819"/>
      <c r="D226" s="819"/>
      <c r="E226" s="819"/>
      <c r="F226" s="819"/>
      <c r="G226" s="820"/>
    </row>
    <row r="227" spans="1:7" x14ac:dyDescent="0.25">
      <c r="A227" s="826"/>
      <c r="B227" s="820"/>
      <c r="C227" s="819"/>
      <c r="D227" s="819"/>
      <c r="E227" s="819"/>
      <c r="F227" s="819"/>
      <c r="G227" s="820"/>
    </row>
    <row r="228" spans="1:7" x14ac:dyDescent="0.25">
      <c r="A228" s="826"/>
      <c r="B228" s="820"/>
      <c r="C228" s="819"/>
      <c r="D228" s="819"/>
      <c r="E228" s="819"/>
      <c r="F228" s="819"/>
      <c r="G228" s="820"/>
    </row>
    <row r="229" spans="1:7" x14ac:dyDescent="0.25">
      <c r="A229" s="826"/>
      <c r="B229" s="820"/>
      <c r="C229" s="819"/>
      <c r="D229" s="819"/>
      <c r="E229" s="819"/>
      <c r="F229" s="819"/>
      <c r="G229" s="820"/>
    </row>
    <row r="230" spans="1:7" x14ac:dyDescent="0.25">
      <c r="A230" s="826"/>
      <c r="B230" s="820"/>
      <c r="C230" s="819"/>
      <c r="D230" s="819"/>
      <c r="E230" s="819"/>
      <c r="F230" s="819"/>
      <c r="G230" s="820"/>
    </row>
    <row r="231" spans="1:7" x14ac:dyDescent="0.25">
      <c r="A231" s="826"/>
      <c r="B231" s="820"/>
      <c r="C231" s="819"/>
      <c r="D231" s="819"/>
      <c r="E231" s="819"/>
      <c r="F231" s="819"/>
      <c r="G231" s="820"/>
    </row>
    <row r="232" spans="1:7" x14ac:dyDescent="0.25">
      <c r="A232" s="826"/>
      <c r="B232" s="820"/>
      <c r="C232" s="819"/>
      <c r="D232" s="819"/>
      <c r="E232" s="819"/>
      <c r="F232" s="819"/>
      <c r="G232" s="820"/>
    </row>
    <row r="233" spans="1:7" x14ac:dyDescent="0.25">
      <c r="A233" s="826"/>
      <c r="B233" s="820"/>
      <c r="C233" s="819"/>
      <c r="D233" s="819"/>
      <c r="E233" s="819"/>
      <c r="F233" s="819"/>
      <c r="G233" s="820"/>
    </row>
    <row r="234" spans="1:7" x14ac:dyDescent="0.25">
      <c r="A234" s="826"/>
      <c r="B234" s="820"/>
      <c r="C234" s="819"/>
      <c r="D234" s="819"/>
      <c r="E234" s="819"/>
      <c r="F234" s="819"/>
      <c r="G234" s="820"/>
    </row>
    <row r="235" spans="1:7" x14ac:dyDescent="0.25">
      <c r="A235" s="826"/>
      <c r="B235" s="820"/>
      <c r="C235" s="819"/>
      <c r="D235" s="819"/>
      <c r="E235" s="819"/>
      <c r="F235" s="819"/>
      <c r="G235" s="820"/>
    </row>
    <row r="236" spans="1:7" x14ac:dyDescent="0.25">
      <c r="A236" s="826"/>
      <c r="B236" s="820"/>
      <c r="C236" s="819"/>
      <c r="D236" s="819"/>
      <c r="E236" s="819"/>
      <c r="F236" s="819"/>
      <c r="G236" s="820"/>
    </row>
    <row r="237" spans="1:7" x14ac:dyDescent="0.25">
      <c r="A237" s="826"/>
      <c r="B237" s="820"/>
      <c r="C237" s="819"/>
      <c r="D237" s="819"/>
      <c r="E237" s="819"/>
      <c r="F237" s="819"/>
      <c r="G237" s="820"/>
    </row>
    <row r="238" spans="1:7" x14ac:dyDescent="0.25">
      <c r="A238" s="826"/>
      <c r="B238" s="820"/>
      <c r="C238" s="819"/>
      <c r="D238" s="819"/>
      <c r="E238" s="819"/>
      <c r="F238" s="819"/>
      <c r="G238" s="820"/>
    </row>
    <row r="239" spans="1:7" x14ac:dyDescent="0.25">
      <c r="A239" s="826"/>
      <c r="B239" s="820"/>
      <c r="C239" s="819"/>
      <c r="D239" s="819"/>
      <c r="E239" s="819"/>
      <c r="F239" s="819"/>
      <c r="G239" s="820"/>
    </row>
    <row r="240" spans="1:7" x14ac:dyDescent="0.25">
      <c r="A240" s="826"/>
      <c r="B240" s="820"/>
      <c r="C240" s="819"/>
      <c r="D240" s="819"/>
      <c r="E240" s="819"/>
      <c r="F240" s="819"/>
      <c r="G240" s="820"/>
    </row>
    <row r="241" spans="1:7" x14ac:dyDescent="0.25">
      <c r="A241" s="826"/>
      <c r="B241" s="820"/>
      <c r="C241" s="819"/>
      <c r="D241" s="819"/>
      <c r="E241" s="819"/>
      <c r="F241" s="819"/>
      <c r="G241" s="820"/>
    </row>
    <row r="242" spans="1:7" x14ac:dyDescent="0.25">
      <c r="A242" s="826"/>
      <c r="B242" s="820"/>
      <c r="C242" s="819"/>
      <c r="D242" s="819"/>
      <c r="E242" s="819"/>
      <c r="F242" s="819"/>
      <c r="G242" s="820"/>
    </row>
    <row r="243" spans="1:7" x14ac:dyDescent="0.25">
      <c r="A243" s="826"/>
      <c r="B243" s="820"/>
      <c r="C243" s="819"/>
      <c r="D243" s="819"/>
      <c r="E243" s="819"/>
      <c r="F243" s="819"/>
      <c r="G243" s="820"/>
    </row>
    <row r="244" spans="1:7" x14ac:dyDescent="0.25">
      <c r="A244" s="826"/>
      <c r="B244" s="820"/>
      <c r="C244" s="819"/>
      <c r="D244" s="819"/>
      <c r="E244" s="819"/>
      <c r="F244" s="819"/>
      <c r="G244" s="820"/>
    </row>
    <row r="245" spans="1:7" x14ac:dyDescent="0.25">
      <c r="A245" s="826"/>
      <c r="B245" s="820"/>
      <c r="C245" s="819"/>
      <c r="D245" s="819"/>
      <c r="E245" s="819"/>
      <c r="F245" s="819"/>
      <c r="G245" s="820"/>
    </row>
    <row r="246" spans="1:7" x14ac:dyDescent="0.25">
      <c r="A246" s="826"/>
      <c r="B246" s="820"/>
      <c r="C246" s="819"/>
      <c r="D246" s="819"/>
      <c r="E246" s="819"/>
      <c r="F246" s="819"/>
      <c r="G246" s="820"/>
    </row>
    <row r="247" spans="1:7" x14ac:dyDescent="0.25">
      <c r="A247" s="826"/>
      <c r="B247" s="820"/>
      <c r="C247" s="819"/>
      <c r="D247" s="819"/>
      <c r="E247" s="819"/>
      <c r="F247" s="819"/>
      <c r="G247" s="820"/>
    </row>
    <row r="248" spans="1:7" x14ac:dyDescent="0.25">
      <c r="A248" s="826"/>
      <c r="B248" s="820"/>
      <c r="C248" s="819"/>
      <c r="D248" s="819"/>
      <c r="E248" s="819"/>
      <c r="F248" s="819"/>
      <c r="G248" s="820"/>
    </row>
    <row r="249" spans="1:7" x14ac:dyDescent="0.25">
      <c r="A249" s="820"/>
      <c r="B249" s="820"/>
      <c r="C249" s="820"/>
      <c r="D249" s="820"/>
      <c r="E249" s="820"/>
      <c r="F249" s="820"/>
      <c r="G249" s="820"/>
    </row>
    <row r="250" spans="1:7" x14ac:dyDescent="0.25">
      <c r="A250" s="820"/>
      <c r="B250" s="820"/>
      <c r="C250" s="820"/>
      <c r="D250" s="820"/>
      <c r="E250" s="820"/>
      <c r="F250" s="820"/>
      <c r="G250" s="820"/>
    </row>
    <row r="251" spans="1:7" x14ac:dyDescent="0.25">
      <c r="A251" s="820"/>
      <c r="B251" s="820"/>
      <c r="C251" s="820"/>
      <c r="D251" s="820"/>
      <c r="E251" s="820"/>
      <c r="F251" s="820"/>
      <c r="G251" s="820"/>
    </row>
    <row r="252" spans="1:7" x14ac:dyDescent="0.25">
      <c r="A252" s="820"/>
      <c r="B252" s="820"/>
      <c r="C252" s="820"/>
      <c r="D252" s="820"/>
      <c r="E252" s="820"/>
      <c r="F252" s="820"/>
      <c r="G252" s="820"/>
    </row>
    <row r="253" spans="1:7" x14ac:dyDescent="0.25">
      <c r="A253" s="820"/>
      <c r="B253" s="820"/>
      <c r="C253" s="820"/>
      <c r="D253" s="820"/>
      <c r="E253" s="820"/>
      <c r="F253" s="820"/>
      <c r="G253" s="820"/>
    </row>
    <row r="254" spans="1:7" x14ac:dyDescent="0.25">
      <c r="A254" s="820"/>
      <c r="B254" s="820"/>
      <c r="C254" s="820"/>
      <c r="D254" s="820"/>
      <c r="E254" s="820"/>
      <c r="F254" s="820"/>
      <c r="G254" s="820"/>
    </row>
    <row r="255" spans="1:7" x14ac:dyDescent="0.25">
      <c r="A255" s="820"/>
      <c r="B255" s="820"/>
      <c r="C255" s="820"/>
      <c r="D255" s="820"/>
      <c r="E255" s="820"/>
      <c r="F255" s="820"/>
      <c r="G255" s="820"/>
    </row>
    <row r="256" spans="1:7" x14ac:dyDescent="0.25">
      <c r="A256" s="820"/>
      <c r="B256" s="820"/>
      <c r="C256" s="820"/>
      <c r="D256" s="820"/>
      <c r="E256" s="820"/>
      <c r="F256" s="820"/>
      <c r="G256" s="820"/>
    </row>
    <row r="257" spans="1:7" x14ac:dyDescent="0.25">
      <c r="A257" s="820"/>
      <c r="B257" s="820"/>
      <c r="C257" s="820"/>
      <c r="D257" s="820"/>
      <c r="E257" s="820"/>
      <c r="F257" s="820"/>
      <c r="G257" s="820"/>
    </row>
    <row r="258" spans="1:7" x14ac:dyDescent="0.25">
      <c r="A258" s="820"/>
      <c r="B258" s="820"/>
      <c r="C258" s="820"/>
      <c r="D258" s="820"/>
      <c r="E258" s="820"/>
      <c r="F258" s="820"/>
      <c r="G258" s="820"/>
    </row>
    <row r="259" spans="1:7" x14ac:dyDescent="0.25">
      <c r="A259" s="820"/>
      <c r="B259" s="820"/>
      <c r="C259" s="820"/>
      <c r="D259" s="820"/>
      <c r="E259" s="820"/>
      <c r="F259" s="820"/>
      <c r="G259" s="820"/>
    </row>
    <row r="260" spans="1:7" x14ac:dyDescent="0.25">
      <c r="A260" s="820"/>
      <c r="B260" s="820"/>
      <c r="C260" s="820"/>
      <c r="D260" s="820"/>
      <c r="E260" s="820"/>
      <c r="F260" s="820"/>
      <c r="G260" s="820"/>
    </row>
    <row r="261" spans="1:7" x14ac:dyDescent="0.25">
      <c r="A261" s="820"/>
      <c r="B261" s="820"/>
      <c r="C261" s="820"/>
      <c r="D261" s="820"/>
      <c r="E261" s="820"/>
      <c r="F261" s="820"/>
      <c r="G261" s="820"/>
    </row>
    <row r="262" spans="1:7" x14ac:dyDescent="0.25">
      <c r="A262" s="820"/>
      <c r="B262" s="820"/>
      <c r="C262" s="820"/>
      <c r="D262" s="820"/>
      <c r="E262" s="820"/>
      <c r="F262" s="820"/>
      <c r="G262" s="820"/>
    </row>
  </sheetData>
  <mergeCells count="1">
    <mergeCell ref="E50:F50"/>
  </mergeCells>
  <pageMargins left="0.7" right="0.7" top="0.75" bottom="0.75" header="0.3" footer="0.3"/>
  <pageSetup paperSize="9" scale="66"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Hoja23">
    <tabColor rgb="FF00B050"/>
  </sheetPr>
  <dimension ref="A1:H190"/>
  <sheetViews>
    <sheetView topLeftCell="A13" zoomScale="80" zoomScaleNormal="80" workbookViewId="0">
      <selection activeCell="G2" sqref="G2"/>
    </sheetView>
  </sheetViews>
  <sheetFormatPr baseColWidth="10" defaultRowHeight="15" x14ac:dyDescent="0.25"/>
  <cols>
    <col min="1" max="1" width="11.42578125" style="46"/>
    <col min="2" max="2" width="52.7109375" style="46" bestFit="1" customWidth="1"/>
    <col min="3" max="16384" width="11.42578125" style="46"/>
  </cols>
  <sheetData>
    <row r="1" spans="1:8" ht="18.75" x14ac:dyDescent="0.3">
      <c r="A1" s="185" t="s">
        <v>1180</v>
      </c>
      <c r="B1" s="131"/>
      <c r="C1" s="131"/>
      <c r="D1" s="131"/>
    </row>
    <row r="2" spans="1:8" ht="23.25" x14ac:dyDescent="0.35">
      <c r="A2" s="131"/>
      <c r="B2" s="366"/>
      <c r="C2" s="131"/>
      <c r="D2" s="131"/>
      <c r="E2" s="650"/>
      <c r="F2" s="650"/>
      <c r="G2" s="650"/>
      <c r="H2" s="47"/>
    </row>
    <row r="3" spans="1:8" ht="15.75" x14ac:dyDescent="0.25">
      <c r="A3" s="131"/>
      <c r="B3" s="186"/>
      <c r="C3" s="131"/>
      <c r="D3" s="131"/>
      <c r="E3" s="650"/>
      <c r="F3" s="650"/>
      <c r="G3" s="650"/>
      <c r="H3" s="47"/>
    </row>
    <row r="4" spans="1:8" ht="15.75" x14ac:dyDescent="0.25">
      <c r="A4" s="131"/>
      <c r="B4" s="186"/>
      <c r="C4" s="131"/>
      <c r="D4" s="131"/>
      <c r="E4" s="650"/>
      <c r="F4" s="650"/>
      <c r="G4" s="650"/>
      <c r="H4" s="47"/>
    </row>
    <row r="5" spans="1:8" ht="15.75" x14ac:dyDescent="0.25">
      <c r="A5" s="131"/>
      <c r="B5" s="186"/>
      <c r="C5" s="131"/>
      <c r="D5" s="131"/>
      <c r="E5" s="650"/>
      <c r="F5" s="650"/>
      <c r="G5" s="650"/>
      <c r="H5" s="47"/>
    </row>
    <row r="6" spans="1:8" ht="15.75" x14ac:dyDescent="0.25">
      <c r="A6" s="131"/>
      <c r="B6" s="186"/>
      <c r="C6" s="131"/>
      <c r="D6" s="131"/>
      <c r="E6" s="650"/>
      <c r="F6" s="650"/>
      <c r="G6" s="650"/>
      <c r="H6" s="47"/>
    </row>
    <row r="7" spans="1:8" ht="15.75" x14ac:dyDescent="0.25">
      <c r="A7" s="131"/>
      <c r="B7" s="186"/>
      <c r="C7" s="131"/>
      <c r="D7" s="131"/>
      <c r="E7" s="650"/>
      <c r="F7" s="650"/>
      <c r="G7" s="650"/>
      <c r="H7" s="47"/>
    </row>
    <row r="8" spans="1:8" ht="15.75" x14ac:dyDescent="0.25">
      <c r="A8" s="131"/>
      <c r="B8" s="186"/>
      <c r="C8" s="131"/>
      <c r="D8" s="131"/>
      <c r="E8" s="650"/>
      <c r="F8" s="650"/>
      <c r="G8" s="650"/>
      <c r="H8" s="47"/>
    </row>
    <row r="9" spans="1:8" ht="15.75" x14ac:dyDescent="0.25">
      <c r="A9" s="131"/>
      <c r="B9" s="186"/>
      <c r="C9" s="131"/>
      <c r="D9" s="131"/>
      <c r="E9" s="650"/>
      <c r="F9" s="650"/>
      <c r="G9" s="650"/>
      <c r="H9" s="47"/>
    </row>
    <row r="10" spans="1:8" ht="15.75" x14ac:dyDescent="0.25">
      <c r="A10" s="131"/>
      <c r="B10" s="186"/>
      <c r="C10" s="131"/>
      <c r="D10" s="131"/>
      <c r="E10" s="650"/>
      <c r="F10" s="650"/>
      <c r="G10" s="650"/>
      <c r="H10" s="47"/>
    </row>
    <row r="11" spans="1:8" ht="15.75" x14ac:dyDescent="0.25">
      <c r="A11" s="131"/>
      <c r="B11" s="186"/>
      <c r="C11" s="131"/>
      <c r="D11" s="131"/>
      <c r="E11" s="650"/>
      <c r="F11" s="650"/>
      <c r="G11" s="650"/>
      <c r="H11" s="47"/>
    </row>
    <row r="12" spans="1:8" ht="15.75" x14ac:dyDescent="0.25">
      <c r="A12" s="131"/>
      <c r="B12" s="186"/>
      <c r="C12" s="131"/>
      <c r="D12" s="131"/>
      <c r="E12" s="650"/>
      <c r="F12" s="650"/>
      <c r="G12" s="650"/>
      <c r="H12" s="47"/>
    </row>
    <row r="13" spans="1:8" ht="15.75" x14ac:dyDescent="0.25">
      <c r="A13" s="131"/>
      <c r="B13" s="186"/>
      <c r="C13" s="131"/>
      <c r="D13" s="131"/>
      <c r="E13" s="650"/>
      <c r="F13" s="650"/>
      <c r="G13" s="650"/>
      <c r="H13" s="47"/>
    </row>
    <row r="14" spans="1:8" ht="15.75" x14ac:dyDescent="0.25">
      <c r="A14" s="131"/>
      <c r="B14" s="186"/>
      <c r="C14" s="131"/>
      <c r="D14" s="131"/>
      <c r="E14" s="650"/>
      <c r="F14" s="650"/>
      <c r="G14" s="650"/>
      <c r="H14" s="47"/>
    </row>
    <row r="15" spans="1:8" ht="15.75" x14ac:dyDescent="0.25">
      <c r="A15" s="131"/>
      <c r="B15" s="186"/>
      <c r="C15" s="131"/>
      <c r="D15" s="131"/>
      <c r="E15" s="650"/>
      <c r="F15" s="650"/>
      <c r="G15" s="650"/>
      <c r="H15" s="47"/>
    </row>
    <row r="16" spans="1:8" ht="15.75" x14ac:dyDescent="0.25">
      <c r="A16" s="131"/>
      <c r="B16" s="186"/>
      <c r="C16" s="131"/>
      <c r="D16" s="131"/>
      <c r="E16" s="650"/>
      <c r="F16" s="650"/>
      <c r="G16" s="650"/>
      <c r="H16" s="47"/>
    </row>
    <row r="17" spans="1:8" ht="15.75" x14ac:dyDescent="0.25">
      <c r="A17" s="131"/>
      <c r="B17" s="186"/>
      <c r="C17" s="131"/>
      <c r="D17" s="131"/>
      <c r="E17" s="650"/>
      <c r="F17" s="650"/>
      <c r="G17" s="650"/>
      <c r="H17" s="47"/>
    </row>
    <row r="18" spans="1:8" ht="15.75" x14ac:dyDescent="0.25">
      <c r="A18" s="131"/>
      <c r="B18" s="186"/>
      <c r="C18" s="131"/>
      <c r="D18" s="131"/>
      <c r="E18" s="650"/>
      <c r="F18" s="650"/>
      <c r="G18" s="650"/>
      <c r="H18" s="47"/>
    </row>
    <row r="19" spans="1:8" ht="15.75" x14ac:dyDescent="0.25">
      <c r="A19" s="131"/>
      <c r="B19" s="186"/>
      <c r="C19" s="131"/>
      <c r="D19" s="131"/>
      <c r="E19" s="650"/>
      <c r="F19" s="650"/>
      <c r="G19" s="650"/>
      <c r="H19" s="47"/>
    </row>
    <row r="20" spans="1:8" ht="15.75" x14ac:dyDescent="0.25">
      <c r="A20" s="131"/>
      <c r="B20" s="186"/>
      <c r="C20" s="131"/>
      <c r="D20" s="131"/>
      <c r="E20" s="650"/>
      <c r="F20" s="650"/>
      <c r="G20" s="650"/>
      <c r="H20" s="47"/>
    </row>
    <row r="21" spans="1:8" ht="15.75" x14ac:dyDescent="0.25">
      <c r="A21" s="131"/>
      <c r="B21" s="186"/>
      <c r="C21" s="131"/>
      <c r="D21" s="131"/>
      <c r="E21" s="650"/>
      <c r="F21" s="650"/>
      <c r="G21" s="650"/>
      <c r="H21" s="47"/>
    </row>
    <row r="22" spans="1:8" ht="15.75" x14ac:dyDescent="0.25">
      <c r="A22" s="131"/>
      <c r="B22" s="186"/>
      <c r="C22" s="131"/>
      <c r="D22" s="131"/>
      <c r="E22" s="650"/>
      <c r="F22" s="650"/>
      <c r="G22" s="650"/>
      <c r="H22" s="47"/>
    </row>
    <row r="23" spans="1:8" ht="15.75" x14ac:dyDescent="0.25">
      <c r="A23" s="131"/>
      <c r="B23" s="186"/>
      <c r="C23" s="131"/>
      <c r="D23" s="131"/>
      <c r="E23" s="650"/>
      <c r="F23" s="650"/>
      <c r="G23" s="650"/>
      <c r="H23" s="47"/>
    </row>
    <row r="24" spans="1:8" ht="15.75" x14ac:dyDescent="0.25">
      <c r="A24" s="131"/>
      <c r="B24" s="186"/>
      <c r="C24" s="131"/>
      <c r="D24" s="131"/>
      <c r="E24" s="650"/>
      <c r="F24" s="650"/>
      <c r="G24" s="650"/>
      <c r="H24" s="47"/>
    </row>
    <row r="25" spans="1:8" ht="15.75" x14ac:dyDescent="0.25">
      <c r="A25" s="131"/>
      <c r="B25" s="186"/>
      <c r="C25" s="131"/>
      <c r="D25" s="131"/>
      <c r="E25" s="650"/>
      <c r="F25" s="650"/>
      <c r="G25" s="650"/>
      <c r="H25" s="47"/>
    </row>
    <row r="26" spans="1:8" ht="15.75" x14ac:dyDescent="0.25">
      <c r="A26" s="131"/>
      <c r="B26" s="186"/>
      <c r="C26" s="131"/>
      <c r="D26" s="131"/>
      <c r="E26" s="650"/>
      <c r="F26" s="650"/>
      <c r="G26" s="650"/>
      <c r="H26" s="47"/>
    </row>
    <row r="27" spans="1:8" ht="15.75" x14ac:dyDescent="0.25">
      <c r="A27" s="131"/>
      <c r="B27" s="186"/>
      <c r="C27" s="131"/>
      <c r="D27" s="131"/>
      <c r="E27" s="650"/>
      <c r="F27" s="650"/>
      <c r="G27" s="650"/>
      <c r="H27" s="47"/>
    </row>
    <row r="28" spans="1:8" ht="15.75" x14ac:dyDescent="0.25">
      <c r="A28" s="131"/>
      <c r="B28" s="186"/>
      <c r="C28" s="131"/>
      <c r="D28" s="131"/>
      <c r="E28" s="650"/>
      <c r="F28" s="650"/>
      <c r="G28" s="650"/>
      <c r="H28" s="47"/>
    </row>
    <row r="29" spans="1:8" ht="15.75" x14ac:dyDescent="0.25">
      <c r="A29" s="131"/>
      <c r="B29" s="186"/>
      <c r="C29" s="131"/>
      <c r="D29" s="131"/>
      <c r="E29" s="650"/>
      <c r="F29" s="650"/>
      <c r="G29" s="650"/>
      <c r="H29" s="47"/>
    </row>
    <row r="30" spans="1:8" ht="15.75" x14ac:dyDescent="0.25">
      <c r="A30" s="131"/>
      <c r="B30" s="186"/>
      <c r="C30" s="131"/>
      <c r="D30" s="131"/>
      <c r="E30" s="650"/>
      <c r="F30" s="650"/>
      <c r="G30" s="650"/>
      <c r="H30" s="47"/>
    </row>
    <row r="31" spans="1:8" ht="15.75" x14ac:dyDescent="0.25">
      <c r="A31" s="131"/>
      <c r="B31" s="186"/>
      <c r="C31" s="131"/>
      <c r="D31" s="131"/>
      <c r="E31" s="650"/>
      <c r="F31" s="650"/>
      <c r="G31" s="650"/>
      <c r="H31" s="47"/>
    </row>
    <row r="32" spans="1:8" ht="15.75" x14ac:dyDescent="0.25">
      <c r="A32" s="131"/>
      <c r="B32" s="186"/>
      <c r="C32" s="131"/>
      <c r="D32" s="131"/>
      <c r="E32" s="650"/>
      <c r="F32" s="650"/>
      <c r="G32" s="650"/>
      <c r="H32" s="47"/>
    </row>
    <row r="33" spans="1:8" ht="15.75" x14ac:dyDescent="0.25">
      <c r="A33" s="131"/>
      <c r="B33" s="186"/>
      <c r="C33" s="131"/>
      <c r="D33" s="131"/>
      <c r="E33" s="650"/>
      <c r="F33" s="650"/>
      <c r="G33" s="650"/>
      <c r="H33" s="47"/>
    </row>
    <row r="34" spans="1:8" ht="15.75" x14ac:dyDescent="0.25">
      <c r="A34" s="131"/>
      <c r="B34" s="186"/>
      <c r="C34" s="131"/>
      <c r="D34" s="131"/>
      <c r="E34" s="650"/>
      <c r="F34" s="650"/>
      <c r="G34" s="650"/>
      <c r="H34" s="47"/>
    </row>
    <row r="35" spans="1:8" ht="15.75" x14ac:dyDescent="0.25">
      <c r="A35" s="131"/>
      <c r="B35" s="186"/>
      <c r="C35" s="131"/>
      <c r="D35" s="131"/>
      <c r="E35" s="650"/>
      <c r="F35" s="650"/>
      <c r="G35" s="650"/>
      <c r="H35" s="47"/>
    </row>
    <row r="36" spans="1:8" ht="15.75" x14ac:dyDescent="0.25">
      <c r="A36" s="131"/>
      <c r="B36" s="186"/>
      <c r="C36" s="131"/>
      <c r="D36" s="131"/>
      <c r="E36" s="650"/>
      <c r="F36" s="650"/>
      <c r="G36" s="650"/>
      <c r="H36" s="47"/>
    </row>
    <row r="37" spans="1:8" ht="15.75" x14ac:dyDescent="0.25">
      <c r="A37" s="131"/>
      <c r="B37" s="186"/>
      <c r="C37" s="131"/>
      <c r="D37" s="131"/>
      <c r="E37" s="650"/>
      <c r="F37" s="650"/>
      <c r="G37" s="650"/>
      <c r="H37" s="47"/>
    </row>
    <row r="38" spans="1:8" ht="15.75" x14ac:dyDescent="0.25">
      <c r="A38" s="131"/>
      <c r="B38" s="186"/>
      <c r="C38" s="131"/>
      <c r="D38" s="131"/>
      <c r="E38" s="650"/>
      <c r="F38" s="650"/>
      <c r="G38" s="650"/>
      <c r="H38" s="47"/>
    </row>
    <row r="39" spans="1:8" ht="15.75" x14ac:dyDescent="0.25">
      <c r="A39" s="131"/>
      <c r="B39" s="186"/>
      <c r="C39" s="131"/>
      <c r="D39" s="131"/>
      <c r="E39" s="650"/>
      <c r="F39" s="650"/>
      <c r="G39" s="650"/>
      <c r="H39" s="47"/>
    </row>
    <row r="40" spans="1:8" ht="15.75" x14ac:dyDescent="0.25">
      <c r="A40" s="131"/>
      <c r="B40" s="186"/>
      <c r="C40" s="131"/>
      <c r="D40" s="131"/>
      <c r="E40" s="650"/>
      <c r="F40" s="650"/>
      <c r="G40" s="650"/>
      <c r="H40" s="47"/>
    </row>
    <row r="41" spans="1:8" ht="15.75" x14ac:dyDescent="0.25">
      <c r="A41" s="131"/>
      <c r="B41" s="186"/>
      <c r="C41" s="131"/>
      <c r="D41" s="131"/>
      <c r="E41" s="650"/>
      <c r="F41" s="650"/>
      <c r="G41" s="650"/>
      <c r="H41" s="47"/>
    </row>
    <row r="42" spans="1:8" ht="15.75" x14ac:dyDescent="0.25">
      <c r="A42" s="131"/>
      <c r="B42" s="186"/>
      <c r="C42" s="131"/>
      <c r="D42" s="131"/>
      <c r="E42" s="650"/>
      <c r="F42" s="650"/>
      <c r="G42" s="650"/>
      <c r="H42" s="47"/>
    </row>
    <row r="43" spans="1:8" ht="15.75" x14ac:dyDescent="0.25">
      <c r="A43" s="131"/>
      <c r="B43" s="186"/>
      <c r="C43" s="131"/>
      <c r="D43" s="131"/>
      <c r="E43" s="650"/>
      <c r="F43" s="650"/>
      <c r="G43" s="650"/>
      <c r="H43" s="47"/>
    </row>
    <row r="44" spans="1:8" ht="15.75" x14ac:dyDescent="0.25">
      <c r="A44" s="131"/>
      <c r="B44" s="186"/>
      <c r="C44" s="131"/>
      <c r="D44" s="131"/>
      <c r="E44" s="650"/>
      <c r="F44" s="650"/>
      <c r="G44" s="650"/>
      <c r="H44" s="47"/>
    </row>
    <row r="45" spans="1:8" ht="15.75" x14ac:dyDescent="0.25">
      <c r="A45" s="131"/>
      <c r="B45" s="186"/>
      <c r="C45" s="131"/>
      <c r="D45" s="131"/>
      <c r="E45" s="650"/>
      <c r="F45" s="650"/>
      <c r="G45" s="650"/>
      <c r="H45" s="47"/>
    </row>
    <row r="46" spans="1:8" ht="15.75" x14ac:dyDescent="0.25">
      <c r="A46" s="131"/>
      <c r="B46" s="186"/>
      <c r="C46" s="131"/>
      <c r="D46" s="131"/>
      <c r="E46" s="650"/>
      <c r="F46" s="650"/>
      <c r="G46" s="650"/>
      <c r="H46" s="47"/>
    </row>
    <row r="47" spans="1:8" ht="15.75" x14ac:dyDescent="0.25">
      <c r="A47" s="131"/>
      <c r="B47" s="186"/>
      <c r="C47" s="131"/>
      <c r="D47" s="131"/>
      <c r="E47" s="650"/>
      <c r="F47" s="650"/>
      <c r="G47" s="650"/>
      <c r="H47" s="47"/>
    </row>
    <row r="48" spans="1:8" ht="15.75" x14ac:dyDescent="0.25">
      <c r="A48" s="131"/>
      <c r="B48" s="186"/>
      <c r="C48" s="131"/>
      <c r="D48" s="131"/>
      <c r="E48" s="650"/>
      <c r="F48" s="650"/>
      <c r="G48" s="650"/>
      <c r="H48" s="47"/>
    </row>
    <row r="49" spans="1:8" ht="15.75" x14ac:dyDescent="0.25">
      <c r="A49" s="131"/>
      <c r="B49" s="186"/>
      <c r="C49" s="131"/>
      <c r="D49" s="131"/>
      <c r="E49" s="650"/>
      <c r="F49" s="650"/>
      <c r="G49" s="650"/>
      <c r="H49" s="47"/>
    </row>
    <row r="50" spans="1:8" ht="15.75" x14ac:dyDescent="0.25">
      <c r="A50" s="131"/>
      <c r="B50" s="186"/>
      <c r="C50" s="131"/>
      <c r="D50" s="131"/>
      <c r="E50" s="650"/>
      <c r="F50" s="650"/>
      <c r="G50" s="650"/>
      <c r="H50" s="47"/>
    </row>
    <row r="51" spans="1:8" ht="15.75" x14ac:dyDescent="0.25">
      <c r="A51" s="131"/>
      <c r="B51" s="186"/>
      <c r="C51" s="131"/>
      <c r="D51" s="131"/>
      <c r="E51" s="650"/>
      <c r="F51" s="650"/>
      <c r="G51" s="650"/>
      <c r="H51" s="47"/>
    </row>
    <row r="52" spans="1:8" ht="15.75" x14ac:dyDescent="0.25">
      <c r="A52" s="131"/>
      <c r="B52" s="186"/>
      <c r="C52" s="131"/>
      <c r="D52" s="131"/>
      <c r="E52" s="650"/>
      <c r="F52" s="650"/>
      <c r="G52" s="650"/>
      <c r="H52" s="47"/>
    </row>
    <row r="53" spans="1:8" ht="15.75" x14ac:dyDescent="0.25">
      <c r="A53" s="131"/>
      <c r="B53" s="186"/>
      <c r="C53" s="131"/>
      <c r="D53" s="131"/>
      <c r="E53" s="650"/>
      <c r="F53" s="650"/>
      <c r="G53" s="650"/>
      <c r="H53" s="47"/>
    </row>
    <row r="54" spans="1:8" ht="15.75" x14ac:dyDescent="0.25">
      <c r="A54" s="131"/>
      <c r="B54" s="186"/>
      <c r="C54" s="131"/>
      <c r="D54" s="131"/>
      <c r="E54" s="650"/>
      <c r="F54" s="650"/>
      <c r="G54" s="650"/>
      <c r="H54" s="47"/>
    </row>
    <row r="55" spans="1:8" ht="15.75" x14ac:dyDescent="0.25">
      <c r="A55" s="131"/>
      <c r="B55" s="186"/>
      <c r="C55" s="131"/>
      <c r="D55" s="131"/>
      <c r="E55" s="650"/>
      <c r="F55" s="650"/>
      <c r="G55" s="650"/>
      <c r="H55" s="47"/>
    </row>
    <row r="56" spans="1:8" ht="15.75" x14ac:dyDescent="0.25">
      <c r="A56" s="131"/>
      <c r="B56" s="186"/>
      <c r="C56" s="131"/>
      <c r="D56" s="131"/>
      <c r="E56" s="650"/>
      <c r="F56" s="650"/>
      <c r="G56" s="650"/>
      <c r="H56" s="47"/>
    </row>
    <row r="57" spans="1:8" ht="15.75" x14ac:dyDescent="0.25">
      <c r="A57" s="131"/>
      <c r="B57" s="186"/>
      <c r="C57" s="131"/>
      <c r="D57" s="131"/>
      <c r="E57" s="650"/>
      <c r="F57" s="650"/>
      <c r="G57" s="650"/>
      <c r="H57" s="47"/>
    </row>
    <row r="58" spans="1:8" ht="15.75" x14ac:dyDescent="0.25">
      <c r="A58" s="131"/>
      <c r="B58" s="186"/>
      <c r="C58" s="131"/>
      <c r="D58" s="131"/>
      <c r="E58" s="650"/>
      <c r="F58" s="650"/>
      <c r="G58" s="650"/>
      <c r="H58" s="47"/>
    </row>
    <row r="59" spans="1:8" ht="21" x14ac:dyDescent="0.35">
      <c r="A59" s="52"/>
      <c r="B59" s="131"/>
      <c r="C59" s="131"/>
      <c r="D59" s="131"/>
      <c r="E59" s="650"/>
      <c r="F59" s="650"/>
      <c r="G59" s="650"/>
      <c r="H59" s="47"/>
    </row>
    <row r="60" spans="1:8" ht="18.75" x14ac:dyDescent="0.3">
      <c r="A60" s="185"/>
      <c r="B60" s="210"/>
      <c r="C60" s="47"/>
      <c r="D60" s="650"/>
      <c r="E60" s="650"/>
      <c r="F60" s="650"/>
      <c r="G60" s="650"/>
      <c r="H60" s="47"/>
    </row>
    <row r="61" spans="1:8" x14ac:dyDescent="0.25">
      <c r="A61" s="210"/>
      <c r="B61" s="210"/>
      <c r="C61" s="47"/>
      <c r="D61" s="650"/>
      <c r="E61" s="650"/>
      <c r="F61" s="650"/>
      <c r="G61" s="650"/>
      <c r="H61" s="47"/>
    </row>
    <row r="62" spans="1:8" x14ac:dyDescent="0.25">
      <c r="A62" s="210"/>
      <c r="B62" s="210"/>
      <c r="C62" s="47"/>
      <c r="D62" s="650"/>
      <c r="E62" s="650"/>
      <c r="F62" s="650"/>
      <c r="G62" s="650"/>
      <c r="H62" s="47"/>
    </row>
    <row r="63" spans="1:8" x14ac:dyDescent="0.25">
      <c r="A63" s="210"/>
      <c r="B63" s="210"/>
      <c r="C63" s="47"/>
      <c r="D63" s="650"/>
      <c r="E63" s="650"/>
      <c r="F63" s="650"/>
      <c r="G63" s="650"/>
      <c r="H63" s="47"/>
    </row>
    <row r="64" spans="1:8" x14ac:dyDescent="0.25">
      <c r="A64" s="210"/>
      <c r="B64" s="210"/>
      <c r="C64" s="47"/>
      <c r="D64" s="650"/>
      <c r="E64" s="650"/>
      <c r="F64" s="650"/>
      <c r="G64" s="650"/>
      <c r="H64" s="47"/>
    </row>
    <row r="65" spans="1:8" x14ac:dyDescent="0.25">
      <c r="A65" s="210"/>
      <c r="B65" s="210"/>
      <c r="C65" s="47"/>
      <c r="D65" s="650"/>
      <c r="E65" s="650"/>
      <c r="F65" s="650"/>
      <c r="G65" s="650"/>
      <c r="H65" s="47"/>
    </row>
    <row r="66" spans="1:8" x14ac:dyDescent="0.25">
      <c r="A66" s="210"/>
      <c r="B66" s="210"/>
      <c r="C66" s="47"/>
      <c r="D66" s="650"/>
      <c r="E66" s="650"/>
      <c r="F66" s="650"/>
      <c r="G66" s="650"/>
      <c r="H66" s="47"/>
    </row>
    <row r="67" spans="1:8" x14ac:dyDescent="0.25">
      <c r="A67" s="210"/>
      <c r="B67" s="210"/>
      <c r="C67" s="47"/>
      <c r="D67" s="650"/>
      <c r="E67" s="650"/>
      <c r="F67" s="650"/>
      <c r="G67" s="650"/>
      <c r="H67" s="47"/>
    </row>
    <row r="68" spans="1:8" x14ac:dyDescent="0.25">
      <c r="A68" s="210"/>
      <c r="B68" s="210"/>
      <c r="C68" s="47"/>
      <c r="D68" s="650"/>
      <c r="E68" s="650"/>
      <c r="F68" s="650"/>
      <c r="G68" s="650"/>
      <c r="H68" s="47"/>
    </row>
    <row r="69" spans="1:8" x14ac:dyDescent="0.25">
      <c r="A69" s="210"/>
      <c r="B69" s="210"/>
      <c r="C69" s="47"/>
      <c r="D69" s="650"/>
      <c r="E69" s="650"/>
      <c r="F69" s="650"/>
      <c r="G69" s="650"/>
      <c r="H69" s="47"/>
    </row>
    <row r="70" spans="1:8" x14ac:dyDescent="0.25">
      <c r="A70" s="210"/>
      <c r="B70" s="210"/>
      <c r="C70" s="47"/>
      <c r="D70" s="650"/>
      <c r="E70" s="650"/>
      <c r="F70" s="650"/>
      <c r="G70" s="650"/>
      <c r="H70" s="47"/>
    </row>
    <row r="71" spans="1:8" x14ac:dyDescent="0.25">
      <c r="A71" s="210"/>
      <c r="C71" s="47"/>
      <c r="D71" s="650"/>
      <c r="E71" s="650"/>
      <c r="F71" s="650"/>
      <c r="G71" s="650"/>
      <c r="H71" s="47"/>
    </row>
    <row r="72" spans="1:8" x14ac:dyDescent="0.25">
      <c r="A72" s="210"/>
      <c r="B72" s="210"/>
      <c r="C72" s="47"/>
      <c r="D72" s="650"/>
      <c r="E72" s="650"/>
      <c r="F72" s="650"/>
      <c r="G72" s="650"/>
      <c r="H72" s="47"/>
    </row>
    <row r="73" spans="1:8" x14ac:dyDescent="0.25">
      <c r="A73" s="210"/>
      <c r="B73" s="210"/>
      <c r="C73" s="47"/>
      <c r="D73" s="650"/>
      <c r="E73" s="650"/>
      <c r="F73" s="650"/>
      <c r="G73" s="650"/>
      <c r="H73" s="47"/>
    </row>
    <row r="74" spans="1:8" x14ac:dyDescent="0.25">
      <c r="A74" s="210"/>
      <c r="B74" s="210"/>
      <c r="C74" s="47"/>
      <c r="D74" s="650"/>
      <c r="E74" s="650"/>
      <c r="F74" s="650"/>
      <c r="G74" s="650"/>
      <c r="H74" s="47"/>
    </row>
    <row r="75" spans="1:8" x14ac:dyDescent="0.25">
      <c r="A75" s="210"/>
      <c r="B75" s="210"/>
      <c r="C75" s="47"/>
      <c r="D75" s="650"/>
      <c r="E75" s="650"/>
      <c r="F75" s="650"/>
      <c r="G75" s="650"/>
      <c r="H75" s="47"/>
    </row>
    <row r="76" spans="1:8" x14ac:dyDescent="0.25">
      <c r="A76" s="210"/>
      <c r="B76" s="210"/>
      <c r="C76" s="47"/>
      <c r="D76" s="650"/>
      <c r="E76" s="650"/>
      <c r="F76" s="650"/>
      <c r="G76" s="650"/>
      <c r="H76" s="47"/>
    </row>
    <row r="77" spans="1:8" x14ac:dyDescent="0.25">
      <c r="A77" s="210"/>
      <c r="B77" s="210"/>
      <c r="C77" s="47"/>
      <c r="D77" s="650"/>
      <c r="E77" s="650"/>
      <c r="F77" s="650"/>
      <c r="G77" s="650"/>
      <c r="H77" s="47"/>
    </row>
    <row r="78" spans="1:8" x14ac:dyDescent="0.25">
      <c r="A78" s="210"/>
      <c r="B78" s="210"/>
      <c r="C78" s="47"/>
      <c r="D78" s="650"/>
      <c r="E78" s="650"/>
      <c r="F78" s="650"/>
      <c r="G78" s="650"/>
      <c r="H78" s="47"/>
    </row>
    <row r="79" spans="1:8" x14ac:dyDescent="0.25">
      <c r="A79" s="210"/>
      <c r="B79" s="210"/>
      <c r="C79" s="47"/>
      <c r="D79" s="650"/>
      <c r="E79" s="650"/>
      <c r="F79" s="650"/>
      <c r="G79" s="650"/>
      <c r="H79" s="47"/>
    </row>
    <row r="80" spans="1:8" x14ac:dyDescent="0.25">
      <c r="A80" s="210"/>
      <c r="B80" s="210"/>
      <c r="C80" s="47"/>
      <c r="D80" s="650"/>
      <c r="E80" s="650"/>
      <c r="F80" s="650"/>
      <c r="G80" s="650"/>
      <c r="H80" s="47"/>
    </row>
    <row r="81" spans="1:8" x14ac:dyDescent="0.25">
      <c r="A81" s="210"/>
      <c r="B81" s="210"/>
      <c r="C81" s="47"/>
      <c r="D81" s="650"/>
      <c r="E81" s="650"/>
      <c r="F81" s="650"/>
      <c r="G81" s="650"/>
      <c r="H81" s="47"/>
    </row>
    <row r="82" spans="1:8" x14ac:dyDescent="0.25">
      <c r="A82" s="210"/>
      <c r="B82" s="210"/>
      <c r="C82" s="47"/>
      <c r="D82" s="650"/>
      <c r="E82" s="650"/>
      <c r="F82" s="650"/>
      <c r="G82" s="650"/>
      <c r="H82" s="47"/>
    </row>
    <row r="83" spans="1:8" x14ac:dyDescent="0.25">
      <c r="A83" s="210"/>
      <c r="B83" s="210"/>
      <c r="C83" s="47"/>
      <c r="D83" s="650"/>
      <c r="E83" s="650"/>
      <c r="F83" s="650"/>
      <c r="G83" s="650"/>
      <c r="H83" s="47"/>
    </row>
    <row r="84" spans="1:8" x14ac:dyDescent="0.25">
      <c r="A84" s="210"/>
      <c r="B84" s="210"/>
      <c r="C84" s="47"/>
      <c r="D84" s="650"/>
      <c r="E84" s="650"/>
      <c r="F84" s="650"/>
      <c r="G84" s="650"/>
      <c r="H84" s="47"/>
    </row>
    <row r="85" spans="1:8" x14ac:dyDescent="0.25">
      <c r="A85" s="210"/>
      <c r="B85" s="210"/>
      <c r="C85" s="47"/>
      <c r="D85" s="650"/>
      <c r="E85" s="650"/>
      <c r="F85" s="650"/>
      <c r="G85" s="650"/>
      <c r="H85" s="47"/>
    </row>
    <row r="86" spans="1:8" x14ac:dyDescent="0.25">
      <c r="A86" s="210"/>
      <c r="B86" s="210"/>
      <c r="C86" s="47"/>
      <c r="D86" s="650"/>
      <c r="E86" s="650"/>
      <c r="F86" s="650"/>
      <c r="G86" s="650"/>
      <c r="H86" s="47"/>
    </row>
    <row r="87" spans="1:8" x14ac:dyDescent="0.25">
      <c r="A87" s="210"/>
      <c r="B87" s="210"/>
      <c r="C87" s="47"/>
      <c r="D87" s="650"/>
      <c r="E87" s="650"/>
      <c r="F87" s="650"/>
      <c r="G87" s="650"/>
      <c r="H87" s="47"/>
    </row>
    <row r="88" spans="1:8" x14ac:dyDescent="0.25">
      <c r="A88" s="210"/>
      <c r="B88" s="210"/>
      <c r="C88" s="47"/>
      <c r="D88" s="650"/>
      <c r="E88" s="650"/>
      <c r="F88" s="650"/>
      <c r="G88" s="650"/>
      <c r="H88" s="47"/>
    </row>
    <row r="89" spans="1:8" x14ac:dyDescent="0.25">
      <c r="A89" s="210"/>
      <c r="B89" s="210"/>
      <c r="C89" s="47"/>
      <c r="D89" s="650"/>
      <c r="E89" s="650"/>
      <c r="F89" s="650"/>
      <c r="G89" s="650"/>
      <c r="H89" s="47"/>
    </row>
    <row r="90" spans="1:8" x14ac:dyDescent="0.25">
      <c r="A90" s="210"/>
      <c r="B90" s="210"/>
      <c r="C90" s="47"/>
      <c r="D90" s="650"/>
      <c r="E90" s="650"/>
      <c r="F90" s="650"/>
      <c r="G90" s="650"/>
      <c r="H90" s="47"/>
    </row>
    <row r="91" spans="1:8" x14ac:dyDescent="0.25">
      <c r="A91" s="210"/>
      <c r="B91" s="210"/>
      <c r="C91" s="47"/>
      <c r="D91" s="650"/>
      <c r="E91" s="650"/>
      <c r="F91" s="650"/>
      <c r="G91" s="650"/>
      <c r="H91" s="47"/>
    </row>
    <row r="92" spans="1:8" x14ac:dyDescent="0.25">
      <c r="A92" s="210"/>
      <c r="B92" s="210"/>
      <c r="C92" s="47"/>
      <c r="D92" s="650"/>
      <c r="E92" s="650"/>
      <c r="F92" s="650"/>
      <c r="G92" s="650"/>
      <c r="H92" s="47"/>
    </row>
    <row r="93" spans="1:8" x14ac:dyDescent="0.25">
      <c r="A93" s="210"/>
      <c r="B93" s="210"/>
      <c r="C93" s="47"/>
      <c r="D93" s="650"/>
      <c r="E93" s="650"/>
      <c r="F93" s="650"/>
      <c r="G93" s="650"/>
      <c r="H93" s="47"/>
    </row>
    <row r="94" spans="1:8" x14ac:dyDescent="0.25">
      <c r="A94" s="210"/>
      <c r="B94" s="210"/>
      <c r="C94" s="47"/>
      <c r="D94" s="650"/>
      <c r="E94" s="650"/>
      <c r="F94" s="650"/>
      <c r="G94" s="650"/>
      <c r="H94" s="47"/>
    </row>
    <row r="95" spans="1:8" x14ac:dyDescent="0.25">
      <c r="A95" s="210"/>
      <c r="B95" s="210"/>
      <c r="C95" s="47"/>
      <c r="D95" s="650"/>
      <c r="E95" s="650"/>
      <c r="F95" s="650"/>
      <c r="G95" s="650"/>
      <c r="H95" s="47"/>
    </row>
    <row r="96" spans="1:8" x14ac:dyDescent="0.25">
      <c r="A96" s="210"/>
      <c r="B96" s="210"/>
      <c r="C96" s="47"/>
      <c r="D96" s="650"/>
      <c r="E96" s="650"/>
      <c r="F96" s="650"/>
      <c r="G96" s="650"/>
      <c r="H96" s="47"/>
    </row>
    <row r="97" spans="1:8" x14ac:dyDescent="0.25">
      <c r="A97" s="210"/>
      <c r="B97" s="210"/>
      <c r="C97" s="47"/>
      <c r="D97" s="650"/>
      <c r="E97" s="650"/>
      <c r="F97" s="650"/>
      <c r="G97" s="650"/>
      <c r="H97" s="47"/>
    </row>
    <row r="98" spans="1:8" x14ac:dyDescent="0.25">
      <c r="A98" s="210"/>
      <c r="B98" s="210"/>
      <c r="C98" s="47"/>
      <c r="D98" s="650"/>
      <c r="E98" s="650"/>
      <c r="F98" s="650"/>
      <c r="G98" s="650"/>
      <c r="H98" s="47"/>
    </row>
    <row r="99" spans="1:8" x14ac:dyDescent="0.25">
      <c r="A99" s="210"/>
      <c r="B99" s="210"/>
      <c r="C99" s="47"/>
      <c r="D99" s="650"/>
      <c r="E99" s="650"/>
      <c r="F99" s="650"/>
      <c r="G99" s="650"/>
      <c r="H99" s="47"/>
    </row>
    <row r="100" spans="1:8" x14ac:dyDescent="0.25">
      <c r="A100" s="210"/>
      <c r="B100" s="210"/>
      <c r="C100" s="47"/>
      <c r="D100" s="650"/>
      <c r="E100" s="650"/>
      <c r="F100" s="650"/>
      <c r="G100" s="650"/>
      <c r="H100" s="47"/>
    </row>
    <row r="101" spans="1:8" x14ac:dyDescent="0.25">
      <c r="A101" s="210"/>
      <c r="B101" s="210"/>
      <c r="C101" s="47"/>
      <c r="D101" s="650"/>
      <c r="E101" s="650"/>
      <c r="F101" s="650"/>
      <c r="G101" s="650"/>
      <c r="H101" s="47"/>
    </row>
    <row r="102" spans="1:8" x14ac:dyDescent="0.25">
      <c r="A102" s="210"/>
      <c r="B102" s="210"/>
      <c r="C102" s="47"/>
      <c r="D102" s="650"/>
      <c r="E102" s="650"/>
      <c r="F102" s="650"/>
      <c r="G102" s="650"/>
      <c r="H102" s="47"/>
    </row>
    <row r="103" spans="1:8" x14ac:dyDescent="0.25">
      <c r="A103" s="210"/>
      <c r="B103" s="210"/>
      <c r="C103" s="47"/>
      <c r="D103" s="650"/>
      <c r="E103" s="650"/>
      <c r="F103" s="650"/>
      <c r="G103" s="650"/>
      <c r="H103" s="47"/>
    </row>
    <row r="104" spans="1:8" x14ac:dyDescent="0.25">
      <c r="A104" s="210"/>
      <c r="B104" s="210"/>
      <c r="C104" s="47"/>
      <c r="D104" s="650"/>
      <c r="E104" s="650"/>
      <c r="F104" s="650"/>
      <c r="G104" s="650"/>
      <c r="H104" s="47"/>
    </row>
    <row r="105" spans="1:8" x14ac:dyDescent="0.25">
      <c r="A105" s="210"/>
      <c r="B105" s="210"/>
      <c r="C105" s="47"/>
      <c r="D105" s="650"/>
      <c r="E105" s="650"/>
      <c r="F105" s="650"/>
      <c r="G105" s="650"/>
      <c r="H105" s="47"/>
    </row>
    <row r="106" spans="1:8" x14ac:dyDescent="0.25">
      <c r="A106" s="210"/>
      <c r="B106" s="210"/>
      <c r="C106" s="47"/>
      <c r="D106" s="650"/>
      <c r="E106" s="650"/>
      <c r="F106" s="650"/>
      <c r="G106" s="650"/>
      <c r="H106" s="47"/>
    </row>
    <row r="107" spans="1:8" x14ac:dyDescent="0.25">
      <c r="A107" s="210"/>
      <c r="B107" s="210"/>
      <c r="C107" s="47"/>
      <c r="D107" s="650"/>
      <c r="E107" s="650"/>
      <c r="F107" s="650"/>
      <c r="G107" s="650"/>
      <c r="H107" s="47"/>
    </row>
    <row r="108" spans="1:8" x14ac:dyDescent="0.25">
      <c r="A108" s="210"/>
      <c r="B108" s="210"/>
      <c r="C108" s="47"/>
      <c r="D108" s="650"/>
      <c r="E108" s="650"/>
      <c r="F108" s="650"/>
      <c r="G108" s="650"/>
      <c r="H108" s="47"/>
    </row>
    <row r="109" spans="1:8" x14ac:dyDescent="0.25">
      <c r="A109" s="210"/>
      <c r="B109" s="210"/>
      <c r="C109" s="47"/>
      <c r="D109" s="650"/>
      <c r="E109" s="650"/>
      <c r="F109" s="650"/>
      <c r="G109" s="650"/>
      <c r="H109" s="47"/>
    </row>
    <row r="110" spans="1:8" x14ac:dyDescent="0.25">
      <c r="A110" s="210"/>
      <c r="B110" s="210"/>
      <c r="C110" s="47"/>
      <c r="D110" s="650"/>
      <c r="E110" s="650"/>
      <c r="F110" s="650"/>
      <c r="G110" s="650"/>
      <c r="H110" s="47"/>
    </row>
    <row r="111" spans="1:8" x14ac:dyDescent="0.25">
      <c r="A111" s="210"/>
      <c r="B111" s="210"/>
      <c r="C111" s="47"/>
      <c r="D111" s="650"/>
      <c r="E111" s="650"/>
      <c r="F111" s="650"/>
      <c r="G111" s="650"/>
      <c r="H111" s="47"/>
    </row>
    <row r="112" spans="1:8" x14ac:dyDescent="0.25">
      <c r="A112" s="210"/>
      <c r="B112" s="210"/>
      <c r="C112" s="47"/>
      <c r="D112" s="650"/>
      <c r="E112" s="650"/>
      <c r="F112" s="650"/>
      <c r="G112" s="650"/>
      <c r="H112" s="47"/>
    </row>
    <row r="113" spans="1:8" x14ac:dyDescent="0.25">
      <c r="A113" s="210"/>
      <c r="B113" s="210"/>
      <c r="C113" s="47"/>
      <c r="D113" s="650"/>
      <c r="E113" s="650"/>
      <c r="F113" s="650"/>
      <c r="G113" s="650"/>
      <c r="H113" s="47"/>
    </row>
    <row r="114" spans="1:8" x14ac:dyDescent="0.25">
      <c r="A114" s="210"/>
      <c r="B114" s="210"/>
      <c r="C114" s="47"/>
      <c r="D114" s="650"/>
      <c r="E114" s="650"/>
      <c r="F114" s="650"/>
      <c r="G114" s="650"/>
      <c r="H114" s="47"/>
    </row>
    <row r="115" spans="1:8" x14ac:dyDescent="0.25">
      <c r="A115" s="210"/>
      <c r="B115" s="210"/>
      <c r="C115" s="47"/>
      <c r="D115" s="650"/>
      <c r="E115" s="650"/>
      <c r="F115" s="650"/>
      <c r="G115" s="650"/>
      <c r="H115" s="47"/>
    </row>
    <row r="116" spans="1:8" x14ac:dyDescent="0.25">
      <c r="A116" s="210"/>
      <c r="B116" s="210"/>
      <c r="C116" s="47"/>
      <c r="D116" s="650"/>
      <c r="E116" s="650"/>
      <c r="F116" s="650"/>
      <c r="G116" s="650"/>
      <c r="H116" s="47"/>
    </row>
    <row r="117" spans="1:8" x14ac:dyDescent="0.25">
      <c r="A117" s="210"/>
      <c r="B117" s="210"/>
      <c r="C117" s="47"/>
      <c r="D117" s="650"/>
      <c r="E117" s="650"/>
      <c r="F117" s="650"/>
      <c r="G117" s="650"/>
      <c r="H117" s="47"/>
    </row>
    <row r="118" spans="1:8" x14ac:dyDescent="0.25">
      <c r="A118" s="210"/>
      <c r="B118" s="210"/>
      <c r="C118" s="47"/>
      <c r="D118" s="650"/>
      <c r="E118" s="650"/>
      <c r="F118" s="650"/>
      <c r="G118" s="650"/>
      <c r="H118" s="47"/>
    </row>
    <row r="119" spans="1:8" x14ac:dyDescent="0.25">
      <c r="A119" s="210"/>
      <c r="B119" s="210"/>
      <c r="C119" s="47"/>
      <c r="D119" s="650"/>
      <c r="E119" s="650"/>
      <c r="F119" s="650"/>
      <c r="G119" s="650"/>
      <c r="H119" s="47"/>
    </row>
    <row r="120" spans="1:8" x14ac:dyDescent="0.25">
      <c r="A120" s="210"/>
      <c r="B120" s="210"/>
      <c r="C120" s="47"/>
      <c r="D120" s="650"/>
      <c r="E120" s="650"/>
      <c r="F120" s="650"/>
      <c r="G120" s="650"/>
      <c r="H120" s="47"/>
    </row>
    <row r="121" spans="1:8" x14ac:dyDescent="0.25">
      <c r="A121" s="210"/>
      <c r="B121" s="210"/>
      <c r="C121" s="47"/>
      <c r="D121" s="650"/>
      <c r="E121" s="650"/>
      <c r="F121" s="650"/>
      <c r="G121" s="650"/>
      <c r="H121" s="47"/>
    </row>
    <row r="122" spans="1:8" x14ac:dyDescent="0.25">
      <c r="A122" s="210"/>
      <c r="B122" s="210"/>
      <c r="C122" s="47"/>
      <c r="D122" s="650"/>
      <c r="E122" s="650"/>
      <c r="F122" s="650"/>
      <c r="G122" s="650"/>
      <c r="H122" s="47"/>
    </row>
    <row r="123" spans="1:8" x14ac:dyDescent="0.25">
      <c r="A123" s="210"/>
      <c r="B123" s="210"/>
      <c r="C123" s="47"/>
      <c r="D123" s="650"/>
      <c r="E123" s="650"/>
      <c r="F123" s="650"/>
      <c r="G123" s="650"/>
      <c r="H123" s="47"/>
    </row>
    <row r="124" spans="1:8" x14ac:dyDescent="0.25">
      <c r="A124" s="210"/>
      <c r="B124" s="210"/>
      <c r="C124" s="47"/>
      <c r="D124" s="650"/>
      <c r="E124" s="650"/>
      <c r="F124" s="650"/>
      <c r="G124" s="650"/>
      <c r="H124" s="47"/>
    </row>
    <row r="125" spans="1:8" x14ac:dyDescent="0.25">
      <c r="A125" s="210"/>
      <c r="B125" s="210"/>
      <c r="C125" s="47"/>
      <c r="D125" s="650"/>
      <c r="E125" s="650"/>
      <c r="F125" s="650"/>
      <c r="G125" s="650"/>
      <c r="H125" s="47"/>
    </row>
    <row r="126" spans="1:8" x14ac:dyDescent="0.25">
      <c r="A126" s="210"/>
      <c r="B126" s="210"/>
      <c r="C126" s="47"/>
      <c r="D126" s="650"/>
      <c r="E126" s="650"/>
      <c r="F126" s="650"/>
      <c r="G126" s="650"/>
      <c r="H126" s="47"/>
    </row>
    <row r="127" spans="1:8" x14ac:dyDescent="0.25">
      <c r="A127" s="210"/>
      <c r="B127" s="210"/>
      <c r="C127" s="47"/>
      <c r="D127" s="650"/>
      <c r="E127" s="650"/>
      <c r="F127" s="650"/>
      <c r="G127" s="650"/>
      <c r="H127" s="47"/>
    </row>
    <row r="128" spans="1:8" x14ac:dyDescent="0.25">
      <c r="A128" s="210"/>
      <c r="B128" s="210"/>
      <c r="C128" s="47"/>
      <c r="D128" s="650"/>
      <c r="E128" s="650"/>
      <c r="F128" s="650"/>
      <c r="G128" s="650"/>
      <c r="H128" s="47"/>
    </row>
    <row r="129" spans="1:8" x14ac:dyDescent="0.25">
      <c r="A129" s="210"/>
      <c r="B129" s="210"/>
      <c r="C129" s="47"/>
      <c r="D129" s="650"/>
      <c r="E129" s="650"/>
      <c r="F129" s="650"/>
      <c r="G129" s="650"/>
      <c r="H129" s="47"/>
    </row>
    <row r="130" spans="1:8" x14ac:dyDescent="0.25">
      <c r="A130" s="210"/>
      <c r="B130" s="210"/>
      <c r="C130" s="47"/>
      <c r="D130" s="650"/>
      <c r="E130" s="650"/>
      <c r="F130" s="650"/>
      <c r="G130" s="650"/>
      <c r="H130" s="47"/>
    </row>
    <row r="131" spans="1:8" x14ac:dyDescent="0.25">
      <c r="A131" s="210"/>
      <c r="B131" s="210"/>
      <c r="C131" s="47"/>
      <c r="D131" s="650"/>
      <c r="E131" s="650"/>
      <c r="F131" s="650"/>
      <c r="G131" s="650"/>
      <c r="H131" s="47"/>
    </row>
    <row r="132" spans="1:8" x14ac:dyDescent="0.25">
      <c r="A132" s="210"/>
      <c r="B132" s="210"/>
      <c r="C132" s="47"/>
      <c r="D132" s="650"/>
      <c r="E132" s="650"/>
      <c r="F132" s="650"/>
      <c r="G132" s="650"/>
      <c r="H132" s="47"/>
    </row>
    <row r="133" spans="1:8" x14ac:dyDescent="0.25">
      <c r="A133" s="210"/>
      <c r="B133" s="210"/>
      <c r="C133" s="47"/>
      <c r="D133" s="650"/>
      <c r="E133" s="650"/>
      <c r="F133" s="650"/>
      <c r="G133" s="650"/>
      <c r="H133" s="47"/>
    </row>
    <row r="134" spans="1:8" x14ac:dyDescent="0.25">
      <c r="A134" s="210"/>
      <c r="B134" s="210"/>
      <c r="C134" s="47"/>
      <c r="D134" s="650"/>
      <c r="E134" s="650"/>
      <c r="F134" s="650"/>
      <c r="G134" s="650"/>
      <c r="H134" s="47"/>
    </row>
    <row r="135" spans="1:8" x14ac:dyDescent="0.25">
      <c r="A135" s="210"/>
      <c r="B135" s="210"/>
      <c r="C135" s="47"/>
      <c r="D135" s="650"/>
      <c r="E135" s="650"/>
      <c r="F135" s="650"/>
      <c r="G135" s="650"/>
      <c r="H135" s="47"/>
    </row>
    <row r="136" spans="1:8" x14ac:dyDescent="0.25">
      <c r="A136" s="210"/>
      <c r="B136" s="210"/>
      <c r="C136" s="47"/>
      <c r="D136" s="650"/>
      <c r="E136" s="650"/>
      <c r="F136" s="650"/>
      <c r="G136" s="650"/>
      <c r="H136" s="47"/>
    </row>
    <row r="137" spans="1:8" x14ac:dyDescent="0.25">
      <c r="A137" s="210"/>
      <c r="B137" s="210"/>
      <c r="C137" s="47"/>
      <c r="D137" s="650"/>
      <c r="E137" s="650"/>
      <c r="F137" s="650"/>
      <c r="G137" s="650"/>
      <c r="H137" s="47"/>
    </row>
    <row r="138" spans="1:8" x14ac:dyDescent="0.25">
      <c r="A138" s="210"/>
      <c r="B138" s="210"/>
      <c r="C138" s="47"/>
      <c r="D138" s="650"/>
      <c r="E138" s="650"/>
      <c r="F138" s="650"/>
      <c r="G138" s="650"/>
      <c r="H138" s="47"/>
    </row>
    <row r="139" spans="1:8" x14ac:dyDescent="0.25">
      <c r="A139" s="210"/>
      <c r="B139" s="210"/>
      <c r="C139" s="47"/>
      <c r="D139" s="650"/>
      <c r="E139" s="650"/>
      <c r="F139" s="650"/>
      <c r="G139" s="650"/>
      <c r="H139" s="47"/>
    </row>
    <row r="140" spans="1:8" x14ac:dyDescent="0.25">
      <c r="A140" s="210"/>
      <c r="B140" s="210"/>
      <c r="C140" s="47"/>
      <c r="D140" s="650"/>
      <c r="E140" s="650"/>
      <c r="F140" s="650"/>
      <c r="G140" s="650"/>
      <c r="H140" s="47"/>
    </row>
    <row r="141" spans="1:8" x14ac:dyDescent="0.25">
      <c r="A141" s="210"/>
      <c r="B141" s="210"/>
      <c r="C141" s="47"/>
      <c r="D141" s="650"/>
      <c r="E141" s="650"/>
      <c r="F141" s="650"/>
      <c r="G141" s="650"/>
      <c r="H141" s="47"/>
    </row>
    <row r="142" spans="1:8" x14ac:dyDescent="0.25">
      <c r="A142" s="210"/>
      <c r="B142" s="210"/>
      <c r="C142" s="47"/>
      <c r="D142" s="650"/>
      <c r="E142" s="650"/>
      <c r="F142" s="650"/>
      <c r="G142" s="650"/>
      <c r="H142" s="47"/>
    </row>
    <row r="143" spans="1:8" x14ac:dyDescent="0.25">
      <c r="A143" s="210"/>
      <c r="B143" s="210"/>
      <c r="C143" s="47"/>
      <c r="D143" s="650"/>
      <c r="E143" s="650"/>
      <c r="F143" s="650"/>
      <c r="G143" s="650"/>
      <c r="H143" s="47"/>
    </row>
    <row r="144" spans="1:8" x14ac:dyDescent="0.25">
      <c r="A144" s="210"/>
      <c r="B144" s="210"/>
      <c r="C144" s="47"/>
      <c r="D144" s="650"/>
      <c r="E144" s="650"/>
      <c r="F144" s="650"/>
      <c r="G144" s="650"/>
      <c r="H144" s="47"/>
    </row>
    <row r="145" spans="1:8" x14ac:dyDescent="0.25">
      <c r="A145" s="210"/>
      <c r="B145" s="210"/>
      <c r="C145" s="47"/>
      <c r="D145" s="650"/>
      <c r="E145" s="650"/>
      <c r="F145" s="650"/>
      <c r="G145" s="650"/>
      <c r="H145" s="47"/>
    </row>
    <row r="146" spans="1:8" x14ac:dyDescent="0.25">
      <c r="A146" s="210"/>
      <c r="B146" s="210"/>
      <c r="C146" s="47"/>
      <c r="D146" s="650"/>
      <c r="E146" s="650"/>
      <c r="F146" s="650"/>
      <c r="G146" s="650"/>
      <c r="H146" s="47"/>
    </row>
    <row r="147" spans="1:8" x14ac:dyDescent="0.25">
      <c r="A147" s="210"/>
      <c r="B147" s="210"/>
      <c r="C147" s="47"/>
      <c r="D147" s="650"/>
      <c r="E147" s="650"/>
      <c r="F147" s="650"/>
      <c r="G147" s="650"/>
      <c r="H147" s="47"/>
    </row>
    <row r="148" spans="1:8" x14ac:dyDescent="0.25">
      <c r="A148" s="210"/>
      <c r="B148" s="210"/>
      <c r="C148" s="47"/>
      <c r="D148" s="650"/>
      <c r="E148" s="650"/>
      <c r="F148" s="650"/>
      <c r="G148" s="650"/>
      <c r="H148" s="47"/>
    </row>
    <row r="149" spans="1:8" x14ac:dyDescent="0.25">
      <c r="A149" s="210"/>
      <c r="B149" s="210"/>
      <c r="C149" s="47"/>
      <c r="D149" s="650"/>
      <c r="E149" s="650"/>
      <c r="F149" s="650"/>
      <c r="G149" s="650"/>
      <c r="H149" s="47"/>
    </row>
    <row r="150" spans="1:8" x14ac:dyDescent="0.25">
      <c r="A150" s="210"/>
      <c r="B150" s="210"/>
      <c r="C150" s="47"/>
      <c r="D150" s="650"/>
      <c r="E150" s="650"/>
      <c r="F150" s="650"/>
      <c r="G150" s="650"/>
      <c r="H150" s="47"/>
    </row>
    <row r="151" spans="1:8" x14ac:dyDescent="0.25">
      <c r="A151" s="210"/>
      <c r="B151" s="210"/>
      <c r="C151" s="47"/>
      <c r="D151" s="650"/>
      <c r="E151" s="650"/>
      <c r="F151" s="650"/>
      <c r="G151" s="650"/>
      <c r="H151" s="47"/>
    </row>
    <row r="152" spans="1:8" x14ac:dyDescent="0.25">
      <c r="A152" s="210"/>
      <c r="B152" s="210"/>
      <c r="C152" s="47"/>
      <c r="D152" s="650"/>
      <c r="E152" s="650"/>
      <c r="F152" s="650"/>
      <c r="G152" s="650"/>
      <c r="H152" s="47"/>
    </row>
    <row r="153" spans="1:8" x14ac:dyDescent="0.25">
      <c r="A153" s="210"/>
      <c r="B153" s="210"/>
      <c r="C153" s="47"/>
      <c r="D153" s="650"/>
      <c r="E153" s="650"/>
      <c r="F153" s="650"/>
      <c r="G153" s="650"/>
      <c r="H153" s="47"/>
    </row>
    <row r="154" spans="1:8" x14ac:dyDescent="0.25">
      <c r="A154" s="210"/>
      <c r="B154" s="210"/>
      <c r="C154" s="47"/>
      <c r="D154" s="650"/>
      <c r="E154" s="650"/>
      <c r="F154" s="650"/>
      <c r="G154" s="650"/>
      <c r="H154" s="47"/>
    </row>
    <row r="155" spans="1:8" x14ac:dyDescent="0.25">
      <c r="A155" s="210"/>
      <c r="B155" s="210"/>
      <c r="C155" s="47"/>
      <c r="D155" s="650"/>
      <c r="E155" s="650"/>
      <c r="F155" s="650"/>
      <c r="G155" s="650"/>
      <c r="H155" s="47"/>
    </row>
    <row r="156" spans="1:8" x14ac:dyDescent="0.25">
      <c r="A156" s="210"/>
      <c r="B156" s="210"/>
      <c r="C156" s="47"/>
      <c r="D156" s="650"/>
      <c r="E156" s="650"/>
      <c r="F156" s="650"/>
      <c r="G156" s="650"/>
      <c r="H156" s="47"/>
    </row>
    <row r="157" spans="1:8" x14ac:dyDescent="0.25">
      <c r="A157" s="210"/>
      <c r="B157" s="210"/>
      <c r="C157" s="47"/>
      <c r="D157" s="650"/>
      <c r="E157" s="650"/>
      <c r="F157" s="650"/>
      <c r="G157" s="650"/>
      <c r="H157" s="47"/>
    </row>
    <row r="158" spans="1:8" x14ac:dyDescent="0.25">
      <c r="A158" s="210"/>
      <c r="B158" s="210"/>
      <c r="C158" s="47"/>
      <c r="D158" s="650"/>
      <c r="E158" s="650"/>
      <c r="F158" s="650"/>
      <c r="G158" s="650"/>
      <c r="H158" s="47"/>
    </row>
    <row r="159" spans="1:8" x14ac:dyDescent="0.25">
      <c r="A159" s="210"/>
      <c r="B159" s="210"/>
      <c r="C159" s="47"/>
      <c r="D159" s="650"/>
      <c r="E159" s="650"/>
      <c r="F159" s="650"/>
      <c r="G159" s="650"/>
      <c r="H159" s="47"/>
    </row>
    <row r="160" spans="1:8" x14ac:dyDescent="0.25">
      <c r="A160" s="210"/>
      <c r="B160" s="210"/>
      <c r="C160" s="47"/>
      <c r="D160" s="650"/>
      <c r="E160" s="650"/>
      <c r="F160" s="650"/>
      <c r="G160" s="650"/>
      <c r="H160" s="47"/>
    </row>
    <row r="161" spans="1:8" x14ac:dyDescent="0.25">
      <c r="A161" s="210"/>
      <c r="B161" s="210"/>
      <c r="C161" s="47"/>
      <c r="D161" s="650"/>
      <c r="E161" s="650"/>
      <c r="F161" s="650"/>
      <c r="G161" s="650"/>
      <c r="H161" s="47"/>
    </row>
    <row r="162" spans="1:8" x14ac:dyDescent="0.25">
      <c r="A162" s="210"/>
      <c r="B162" s="210"/>
      <c r="C162" s="47"/>
      <c r="D162" s="650"/>
      <c r="E162" s="650"/>
      <c r="F162" s="650"/>
      <c r="G162" s="650"/>
      <c r="H162" s="47"/>
    </row>
    <row r="163" spans="1:8" x14ac:dyDescent="0.25">
      <c r="A163" s="210"/>
      <c r="B163" s="210"/>
      <c r="C163" s="47"/>
      <c r="D163" s="650"/>
      <c r="E163" s="650"/>
      <c r="F163" s="650"/>
      <c r="G163" s="650"/>
      <c r="H163" s="47"/>
    </row>
    <row r="164" spans="1:8" x14ac:dyDescent="0.25">
      <c r="A164" s="210"/>
      <c r="B164" s="210"/>
      <c r="C164" s="47"/>
      <c r="D164" s="650"/>
      <c r="E164" s="650"/>
      <c r="F164" s="650"/>
      <c r="G164" s="650"/>
      <c r="H164" s="47"/>
    </row>
    <row r="165" spans="1:8" x14ac:dyDescent="0.25">
      <c r="A165" s="210"/>
      <c r="B165" s="210"/>
      <c r="C165" s="47"/>
      <c r="D165" s="650"/>
      <c r="E165" s="650"/>
      <c r="F165" s="650"/>
      <c r="G165" s="650"/>
      <c r="H165" s="47"/>
    </row>
    <row r="166" spans="1:8" x14ac:dyDescent="0.25">
      <c r="A166" s="210"/>
      <c r="B166" s="210"/>
      <c r="C166" s="47"/>
      <c r="D166" s="650"/>
      <c r="E166" s="650"/>
      <c r="F166" s="650"/>
      <c r="G166" s="650"/>
      <c r="H166" s="47"/>
    </row>
    <row r="167" spans="1:8" x14ac:dyDescent="0.25">
      <c r="A167" s="210"/>
      <c r="B167" s="210"/>
      <c r="C167" s="47"/>
      <c r="D167" s="650"/>
      <c r="E167" s="650"/>
      <c r="F167" s="650"/>
      <c r="G167" s="650"/>
      <c r="H167" s="47"/>
    </row>
    <row r="168" spans="1:8" x14ac:dyDescent="0.25">
      <c r="A168" s="210"/>
      <c r="B168" s="210"/>
      <c r="C168" s="47"/>
      <c r="D168" s="650"/>
      <c r="E168" s="650"/>
      <c r="F168" s="650"/>
      <c r="G168" s="650"/>
      <c r="H168" s="47"/>
    </row>
    <row r="169" spans="1:8" x14ac:dyDescent="0.25">
      <c r="A169" s="210"/>
      <c r="B169" s="210"/>
      <c r="C169" s="47"/>
      <c r="D169" s="650"/>
      <c r="E169" s="650"/>
      <c r="F169" s="650"/>
      <c r="G169" s="650"/>
      <c r="H169" s="47"/>
    </row>
    <row r="170" spans="1:8" x14ac:dyDescent="0.25">
      <c r="A170" s="210"/>
      <c r="B170" s="210"/>
      <c r="C170" s="47"/>
      <c r="D170" s="650"/>
      <c r="E170" s="650"/>
      <c r="F170" s="650"/>
      <c r="G170" s="650"/>
      <c r="H170" s="47"/>
    </row>
    <row r="171" spans="1:8" x14ac:dyDescent="0.25">
      <c r="A171" s="210"/>
      <c r="B171" s="210"/>
      <c r="C171" s="47"/>
      <c r="D171" s="650"/>
      <c r="E171" s="650"/>
      <c r="F171" s="650"/>
      <c r="G171" s="650"/>
      <c r="H171" s="47"/>
    </row>
    <row r="172" spans="1:8" x14ac:dyDescent="0.25">
      <c r="A172" s="210"/>
      <c r="B172" s="210"/>
      <c r="C172" s="47"/>
      <c r="D172" s="650"/>
      <c r="E172" s="650"/>
      <c r="F172" s="650"/>
      <c r="G172" s="650"/>
      <c r="H172" s="47"/>
    </row>
    <row r="173" spans="1:8" x14ac:dyDescent="0.25">
      <c r="A173" s="210"/>
      <c r="B173" s="210"/>
      <c r="C173" s="47"/>
      <c r="D173" s="650"/>
      <c r="E173" s="650"/>
      <c r="F173" s="650"/>
      <c r="G173" s="650"/>
      <c r="H173" s="47"/>
    </row>
    <row r="174" spans="1:8" x14ac:dyDescent="0.25">
      <c r="A174" s="210"/>
      <c r="B174" s="210"/>
      <c r="C174" s="47"/>
      <c r="D174" s="650"/>
      <c r="E174" s="650"/>
      <c r="F174" s="650"/>
      <c r="G174" s="650"/>
      <c r="H174" s="47"/>
    </row>
    <row r="175" spans="1:8" x14ac:dyDescent="0.25">
      <c r="A175" s="210"/>
      <c r="B175" s="210"/>
      <c r="C175" s="47"/>
      <c r="D175" s="650"/>
      <c r="E175" s="650"/>
      <c r="F175" s="650"/>
      <c r="G175" s="650"/>
      <c r="H175" s="47"/>
    </row>
    <row r="176" spans="1:8" x14ac:dyDescent="0.25">
      <c r="A176" s="210"/>
      <c r="B176" s="47"/>
      <c r="C176" s="47"/>
      <c r="D176" s="47"/>
      <c r="E176" s="47"/>
      <c r="F176" s="47"/>
      <c r="G176" s="47"/>
      <c r="H176" s="47"/>
    </row>
    <row r="177" spans="1:8" x14ac:dyDescent="0.25">
      <c r="A177" s="47"/>
      <c r="B177" s="47"/>
      <c r="C177" s="47"/>
      <c r="D177" s="47"/>
      <c r="E177" s="47"/>
      <c r="F177" s="47"/>
      <c r="G177" s="47"/>
      <c r="H177" s="47"/>
    </row>
    <row r="178" spans="1:8" x14ac:dyDescent="0.25">
      <c r="A178" s="47"/>
      <c r="B178" s="47"/>
      <c r="C178" s="47"/>
      <c r="D178" s="47"/>
      <c r="E178" s="47"/>
      <c r="F178" s="47"/>
      <c r="G178" s="47"/>
      <c r="H178" s="47"/>
    </row>
    <row r="179" spans="1:8" x14ac:dyDescent="0.25">
      <c r="A179" s="47"/>
      <c r="B179" s="47"/>
      <c r="C179" s="47"/>
      <c r="D179" s="47"/>
      <c r="E179" s="47"/>
      <c r="F179" s="47"/>
      <c r="G179" s="47"/>
      <c r="H179" s="47"/>
    </row>
    <row r="180" spans="1:8" x14ac:dyDescent="0.25">
      <c r="A180" s="47"/>
      <c r="B180" s="47"/>
      <c r="C180" s="47"/>
      <c r="D180" s="47"/>
      <c r="E180" s="47"/>
      <c r="F180" s="47"/>
      <c r="G180" s="47"/>
      <c r="H180" s="47"/>
    </row>
    <row r="181" spans="1:8" x14ac:dyDescent="0.25">
      <c r="A181" s="47"/>
      <c r="B181" s="47"/>
      <c r="C181" s="47"/>
      <c r="D181" s="47"/>
      <c r="E181" s="47"/>
      <c r="F181" s="47"/>
      <c r="G181" s="47"/>
      <c r="H181" s="47"/>
    </row>
    <row r="182" spans="1:8" x14ac:dyDescent="0.25">
      <c r="A182" s="47"/>
      <c r="B182" s="47"/>
      <c r="C182" s="47"/>
      <c r="D182" s="47"/>
      <c r="E182" s="47"/>
      <c r="F182" s="47"/>
      <c r="G182" s="47"/>
      <c r="H182" s="47"/>
    </row>
    <row r="183" spans="1:8" x14ac:dyDescent="0.25">
      <c r="A183" s="47"/>
      <c r="B183" s="47"/>
      <c r="C183" s="47"/>
      <c r="D183" s="47"/>
      <c r="E183" s="47"/>
      <c r="F183" s="47"/>
      <c r="G183" s="47"/>
      <c r="H183" s="47"/>
    </row>
    <row r="184" spans="1:8" x14ac:dyDescent="0.25">
      <c r="A184" s="47"/>
      <c r="B184" s="47"/>
      <c r="C184" s="47"/>
      <c r="D184" s="47"/>
      <c r="E184" s="47"/>
      <c r="F184" s="47"/>
      <c r="G184" s="47"/>
      <c r="H184" s="47"/>
    </row>
    <row r="185" spans="1:8" x14ac:dyDescent="0.25">
      <c r="A185" s="47"/>
      <c r="B185" s="47"/>
      <c r="C185" s="47"/>
      <c r="D185" s="47"/>
      <c r="E185" s="47"/>
      <c r="F185" s="47"/>
      <c r="G185" s="47"/>
      <c r="H185" s="47"/>
    </row>
    <row r="186" spans="1:8" x14ac:dyDescent="0.25">
      <c r="A186" s="47"/>
      <c r="B186" s="47"/>
      <c r="C186" s="47"/>
      <c r="D186" s="47"/>
      <c r="E186" s="47"/>
      <c r="F186" s="47"/>
      <c r="G186" s="47"/>
      <c r="H186" s="47"/>
    </row>
    <row r="187" spans="1:8" x14ac:dyDescent="0.25">
      <c r="A187" s="47"/>
      <c r="B187" s="47"/>
      <c r="C187" s="47"/>
      <c r="D187" s="47"/>
      <c r="E187" s="47"/>
      <c r="F187" s="47"/>
      <c r="G187" s="47"/>
      <c r="H187" s="47"/>
    </row>
    <row r="188" spans="1:8" x14ac:dyDescent="0.25">
      <c r="A188" s="47"/>
      <c r="B188" s="47"/>
      <c r="C188" s="47"/>
      <c r="D188" s="47"/>
      <c r="E188" s="47"/>
      <c r="F188" s="47"/>
      <c r="G188" s="47"/>
      <c r="H188" s="47"/>
    </row>
    <row r="189" spans="1:8" x14ac:dyDescent="0.25">
      <c r="A189" s="47"/>
      <c r="B189" s="47"/>
      <c r="C189" s="47"/>
      <c r="D189" s="47"/>
      <c r="E189" s="47"/>
      <c r="F189" s="47"/>
      <c r="G189" s="47"/>
      <c r="H189" s="47"/>
    </row>
    <row r="190" spans="1:8" x14ac:dyDescent="0.25">
      <c r="A190" s="47"/>
    </row>
  </sheetData>
  <pageMargins left="0.7" right="0.7" top="0.75" bottom="0.75" header="0.3" footer="0.3"/>
  <pageSetup paperSize="9" scale="57" orientation="portrait"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Hoja24">
    <tabColor rgb="FF00B050"/>
  </sheetPr>
  <dimension ref="A1:I304"/>
  <sheetViews>
    <sheetView topLeftCell="C196" zoomScaleNormal="100" workbookViewId="0">
      <selection activeCell="E24" sqref="E24"/>
    </sheetView>
  </sheetViews>
  <sheetFormatPr baseColWidth="10" defaultColWidth="30.7109375" defaultRowHeight="12.75" x14ac:dyDescent="0.2"/>
  <cols>
    <col min="1" max="1" width="9.28515625" style="109" customWidth="1"/>
    <col min="2" max="2" width="50.140625" style="109" bestFit="1" customWidth="1"/>
    <col min="3" max="3" width="89.28515625" style="109" bestFit="1" customWidth="1"/>
    <col min="4" max="4" width="17.85546875" style="763" customWidth="1"/>
    <col min="5" max="5" width="14.7109375" style="763" customWidth="1"/>
    <col min="6" max="6" width="14.7109375" style="110" customWidth="1"/>
    <col min="7" max="10" width="14.7109375" style="109" customWidth="1"/>
    <col min="11" max="251" width="12.5703125" style="109" customWidth="1"/>
    <col min="252" max="252" width="9.85546875" style="109" bestFit="1" customWidth="1"/>
    <col min="253" max="256" width="30.7109375" style="109"/>
    <col min="257" max="257" width="8.42578125" style="109" bestFit="1" customWidth="1"/>
    <col min="258" max="259" width="30.7109375" style="109" customWidth="1"/>
    <col min="260" max="260" width="16.140625" style="109" customWidth="1"/>
    <col min="261" max="262" width="13.7109375" style="109" customWidth="1"/>
    <col min="263" max="263" width="11.7109375" style="109" bestFit="1" customWidth="1"/>
    <col min="264" max="264" width="12.140625" style="109" customWidth="1"/>
    <col min="265" max="265" width="11" style="109" customWidth="1"/>
    <col min="266" max="266" width="10.140625" style="109" customWidth="1"/>
    <col min="267" max="507" width="12.5703125" style="109" customWidth="1"/>
    <col min="508" max="508" width="9.85546875" style="109" bestFit="1" customWidth="1"/>
    <col min="509" max="512" width="30.7109375" style="109"/>
    <col min="513" max="513" width="8.42578125" style="109" bestFit="1" customWidth="1"/>
    <col min="514" max="515" width="30.7109375" style="109" customWidth="1"/>
    <col min="516" max="516" width="16.140625" style="109" customWidth="1"/>
    <col min="517" max="518" width="13.7109375" style="109" customWidth="1"/>
    <col min="519" max="519" width="11.7109375" style="109" bestFit="1" customWidth="1"/>
    <col min="520" max="520" width="12.140625" style="109" customWidth="1"/>
    <col min="521" max="521" width="11" style="109" customWidth="1"/>
    <col min="522" max="522" width="10.140625" style="109" customWidth="1"/>
    <col min="523" max="763" width="12.5703125" style="109" customWidth="1"/>
    <col min="764" max="764" width="9.85546875" style="109" bestFit="1" customWidth="1"/>
    <col min="765" max="768" width="30.7109375" style="109"/>
    <col min="769" max="769" width="8.42578125" style="109" bestFit="1" customWidth="1"/>
    <col min="770" max="771" width="30.7109375" style="109" customWidth="1"/>
    <col min="772" max="772" width="16.140625" style="109" customWidth="1"/>
    <col min="773" max="774" width="13.7109375" style="109" customWidth="1"/>
    <col min="775" max="775" width="11.7109375" style="109" bestFit="1" customWidth="1"/>
    <col min="776" max="776" width="12.140625" style="109" customWidth="1"/>
    <col min="777" max="777" width="11" style="109" customWidth="1"/>
    <col min="778" max="778" width="10.140625" style="109" customWidth="1"/>
    <col min="779" max="1019" width="12.5703125" style="109" customWidth="1"/>
    <col min="1020" max="1020" width="9.85546875" style="109" bestFit="1" customWidth="1"/>
    <col min="1021" max="1024" width="30.7109375" style="109"/>
    <col min="1025" max="1025" width="8.42578125" style="109" bestFit="1" customWidth="1"/>
    <col min="1026" max="1027" width="30.7109375" style="109" customWidth="1"/>
    <col min="1028" max="1028" width="16.140625" style="109" customWidth="1"/>
    <col min="1029" max="1030" width="13.7109375" style="109" customWidth="1"/>
    <col min="1031" max="1031" width="11.7109375" style="109" bestFit="1" customWidth="1"/>
    <col min="1032" max="1032" width="12.140625" style="109" customWidth="1"/>
    <col min="1033" max="1033" width="11" style="109" customWidth="1"/>
    <col min="1034" max="1034" width="10.140625" style="109" customWidth="1"/>
    <col min="1035" max="1275" width="12.5703125" style="109" customWidth="1"/>
    <col min="1276" max="1276" width="9.85546875" style="109" bestFit="1" customWidth="1"/>
    <col min="1277" max="1280" width="30.7109375" style="109"/>
    <col min="1281" max="1281" width="8.42578125" style="109" bestFit="1" customWidth="1"/>
    <col min="1282" max="1283" width="30.7109375" style="109" customWidth="1"/>
    <col min="1284" max="1284" width="16.140625" style="109" customWidth="1"/>
    <col min="1285" max="1286" width="13.7109375" style="109" customWidth="1"/>
    <col min="1287" max="1287" width="11.7109375" style="109" bestFit="1" customWidth="1"/>
    <col min="1288" max="1288" width="12.140625" style="109" customWidth="1"/>
    <col min="1289" max="1289" width="11" style="109" customWidth="1"/>
    <col min="1290" max="1290" width="10.140625" style="109" customWidth="1"/>
    <col min="1291" max="1531" width="12.5703125" style="109" customWidth="1"/>
    <col min="1532" max="1532" width="9.85546875" style="109" bestFit="1" customWidth="1"/>
    <col min="1533" max="1536" width="30.7109375" style="109"/>
    <col min="1537" max="1537" width="8.42578125" style="109" bestFit="1" customWidth="1"/>
    <col min="1538" max="1539" width="30.7109375" style="109" customWidth="1"/>
    <col min="1540" max="1540" width="16.140625" style="109" customWidth="1"/>
    <col min="1541" max="1542" width="13.7109375" style="109" customWidth="1"/>
    <col min="1543" max="1543" width="11.7109375" style="109" bestFit="1" customWidth="1"/>
    <col min="1544" max="1544" width="12.140625" style="109" customWidth="1"/>
    <col min="1545" max="1545" width="11" style="109" customWidth="1"/>
    <col min="1546" max="1546" width="10.140625" style="109" customWidth="1"/>
    <col min="1547" max="1787" width="12.5703125" style="109" customWidth="1"/>
    <col min="1788" max="1788" width="9.85546875" style="109" bestFit="1" customWidth="1"/>
    <col min="1789" max="1792" width="30.7109375" style="109"/>
    <col min="1793" max="1793" width="8.42578125" style="109" bestFit="1" customWidth="1"/>
    <col min="1794" max="1795" width="30.7109375" style="109" customWidth="1"/>
    <col min="1796" max="1796" width="16.140625" style="109" customWidth="1"/>
    <col min="1797" max="1798" width="13.7109375" style="109" customWidth="1"/>
    <col min="1799" max="1799" width="11.7109375" style="109" bestFit="1" customWidth="1"/>
    <col min="1800" max="1800" width="12.140625" style="109" customWidth="1"/>
    <col min="1801" max="1801" width="11" style="109" customWidth="1"/>
    <col min="1802" max="1802" width="10.140625" style="109" customWidth="1"/>
    <col min="1803" max="2043" width="12.5703125" style="109" customWidth="1"/>
    <col min="2044" max="2044" width="9.85546875" style="109" bestFit="1" customWidth="1"/>
    <col min="2045" max="2048" width="30.7109375" style="109"/>
    <col min="2049" max="2049" width="8.42578125" style="109" bestFit="1" customWidth="1"/>
    <col min="2050" max="2051" width="30.7109375" style="109" customWidth="1"/>
    <col min="2052" max="2052" width="16.140625" style="109" customWidth="1"/>
    <col min="2053" max="2054" width="13.7109375" style="109" customWidth="1"/>
    <col min="2055" max="2055" width="11.7109375" style="109" bestFit="1" customWidth="1"/>
    <col min="2056" max="2056" width="12.140625" style="109" customWidth="1"/>
    <col min="2057" max="2057" width="11" style="109" customWidth="1"/>
    <col min="2058" max="2058" width="10.140625" style="109" customWidth="1"/>
    <col min="2059" max="2299" width="12.5703125" style="109" customWidth="1"/>
    <col min="2300" max="2300" width="9.85546875" style="109" bestFit="1" customWidth="1"/>
    <col min="2301" max="2304" width="30.7109375" style="109"/>
    <col min="2305" max="2305" width="8.42578125" style="109" bestFit="1" customWidth="1"/>
    <col min="2306" max="2307" width="30.7109375" style="109" customWidth="1"/>
    <col min="2308" max="2308" width="16.140625" style="109" customWidth="1"/>
    <col min="2309" max="2310" width="13.7109375" style="109" customWidth="1"/>
    <col min="2311" max="2311" width="11.7109375" style="109" bestFit="1" customWidth="1"/>
    <col min="2312" max="2312" width="12.140625" style="109" customWidth="1"/>
    <col min="2313" max="2313" width="11" style="109" customWidth="1"/>
    <col min="2314" max="2314" width="10.140625" style="109" customWidth="1"/>
    <col min="2315" max="2555" width="12.5703125" style="109" customWidth="1"/>
    <col min="2556" max="2556" width="9.85546875" style="109" bestFit="1" customWidth="1"/>
    <col min="2557" max="2560" width="30.7109375" style="109"/>
    <col min="2561" max="2561" width="8.42578125" style="109" bestFit="1" customWidth="1"/>
    <col min="2562" max="2563" width="30.7109375" style="109" customWidth="1"/>
    <col min="2564" max="2564" width="16.140625" style="109" customWidth="1"/>
    <col min="2565" max="2566" width="13.7109375" style="109" customWidth="1"/>
    <col min="2567" max="2567" width="11.7109375" style="109" bestFit="1" customWidth="1"/>
    <col min="2568" max="2568" width="12.140625" style="109" customWidth="1"/>
    <col min="2569" max="2569" width="11" style="109" customWidth="1"/>
    <col min="2570" max="2570" width="10.140625" style="109" customWidth="1"/>
    <col min="2571" max="2811" width="12.5703125" style="109" customWidth="1"/>
    <col min="2812" max="2812" width="9.85546875" style="109" bestFit="1" customWidth="1"/>
    <col min="2813" max="2816" width="30.7109375" style="109"/>
    <col min="2817" max="2817" width="8.42578125" style="109" bestFit="1" customWidth="1"/>
    <col min="2818" max="2819" width="30.7109375" style="109" customWidth="1"/>
    <col min="2820" max="2820" width="16.140625" style="109" customWidth="1"/>
    <col min="2821" max="2822" width="13.7109375" style="109" customWidth="1"/>
    <col min="2823" max="2823" width="11.7109375" style="109" bestFit="1" customWidth="1"/>
    <col min="2824" max="2824" width="12.140625" style="109" customWidth="1"/>
    <col min="2825" max="2825" width="11" style="109" customWidth="1"/>
    <col min="2826" max="2826" width="10.140625" style="109" customWidth="1"/>
    <col min="2827" max="3067" width="12.5703125" style="109" customWidth="1"/>
    <col min="3068" max="3068" width="9.85546875" style="109" bestFit="1" customWidth="1"/>
    <col min="3069" max="3072" width="30.7109375" style="109"/>
    <col min="3073" max="3073" width="8.42578125" style="109" bestFit="1" customWidth="1"/>
    <col min="3074" max="3075" width="30.7109375" style="109" customWidth="1"/>
    <col min="3076" max="3076" width="16.140625" style="109" customWidth="1"/>
    <col min="3077" max="3078" width="13.7109375" style="109" customWidth="1"/>
    <col min="3079" max="3079" width="11.7109375" style="109" bestFit="1" customWidth="1"/>
    <col min="3080" max="3080" width="12.140625" style="109" customWidth="1"/>
    <col min="3081" max="3081" width="11" style="109" customWidth="1"/>
    <col min="3082" max="3082" width="10.140625" style="109" customWidth="1"/>
    <col min="3083" max="3323" width="12.5703125" style="109" customWidth="1"/>
    <col min="3324" max="3324" width="9.85546875" style="109" bestFit="1" customWidth="1"/>
    <col min="3325" max="3328" width="30.7109375" style="109"/>
    <col min="3329" max="3329" width="8.42578125" style="109" bestFit="1" customWidth="1"/>
    <col min="3330" max="3331" width="30.7109375" style="109" customWidth="1"/>
    <col min="3332" max="3332" width="16.140625" style="109" customWidth="1"/>
    <col min="3333" max="3334" width="13.7109375" style="109" customWidth="1"/>
    <col min="3335" max="3335" width="11.7109375" style="109" bestFit="1" customWidth="1"/>
    <col min="3336" max="3336" width="12.140625" style="109" customWidth="1"/>
    <col min="3337" max="3337" width="11" style="109" customWidth="1"/>
    <col min="3338" max="3338" width="10.140625" style="109" customWidth="1"/>
    <col min="3339" max="3579" width="12.5703125" style="109" customWidth="1"/>
    <col min="3580" max="3580" width="9.85546875" style="109" bestFit="1" customWidth="1"/>
    <col min="3581" max="3584" width="30.7109375" style="109"/>
    <col min="3585" max="3585" width="8.42578125" style="109" bestFit="1" customWidth="1"/>
    <col min="3586" max="3587" width="30.7109375" style="109" customWidth="1"/>
    <col min="3588" max="3588" width="16.140625" style="109" customWidth="1"/>
    <col min="3589" max="3590" width="13.7109375" style="109" customWidth="1"/>
    <col min="3591" max="3591" width="11.7109375" style="109" bestFit="1" customWidth="1"/>
    <col min="3592" max="3592" width="12.140625" style="109" customWidth="1"/>
    <col min="3593" max="3593" width="11" style="109" customWidth="1"/>
    <col min="3594" max="3594" width="10.140625" style="109" customWidth="1"/>
    <col min="3595" max="3835" width="12.5703125" style="109" customWidth="1"/>
    <col min="3836" max="3836" width="9.85546875" style="109" bestFit="1" customWidth="1"/>
    <col min="3837" max="3840" width="30.7109375" style="109"/>
    <col min="3841" max="3841" width="8.42578125" style="109" bestFit="1" customWidth="1"/>
    <col min="3842" max="3843" width="30.7109375" style="109" customWidth="1"/>
    <col min="3844" max="3844" width="16.140625" style="109" customWidth="1"/>
    <col min="3845" max="3846" width="13.7109375" style="109" customWidth="1"/>
    <col min="3847" max="3847" width="11.7109375" style="109" bestFit="1" customWidth="1"/>
    <col min="3848" max="3848" width="12.140625" style="109" customWidth="1"/>
    <col min="3849" max="3849" width="11" style="109" customWidth="1"/>
    <col min="3850" max="3850" width="10.140625" style="109" customWidth="1"/>
    <col min="3851" max="4091" width="12.5703125" style="109" customWidth="1"/>
    <col min="4092" max="4092" width="9.85546875" style="109" bestFit="1" customWidth="1"/>
    <col min="4093" max="4096" width="30.7109375" style="109"/>
    <col min="4097" max="4097" width="8.42578125" style="109" bestFit="1" customWidth="1"/>
    <col min="4098" max="4099" width="30.7109375" style="109" customWidth="1"/>
    <col min="4100" max="4100" width="16.140625" style="109" customWidth="1"/>
    <col min="4101" max="4102" width="13.7109375" style="109" customWidth="1"/>
    <col min="4103" max="4103" width="11.7109375" style="109" bestFit="1" customWidth="1"/>
    <col min="4104" max="4104" width="12.140625" style="109" customWidth="1"/>
    <col min="4105" max="4105" width="11" style="109" customWidth="1"/>
    <col min="4106" max="4106" width="10.140625" style="109" customWidth="1"/>
    <col min="4107" max="4347" width="12.5703125" style="109" customWidth="1"/>
    <col min="4348" max="4348" width="9.85546875" style="109" bestFit="1" customWidth="1"/>
    <col min="4349" max="4352" width="30.7109375" style="109"/>
    <col min="4353" max="4353" width="8.42578125" style="109" bestFit="1" customWidth="1"/>
    <col min="4354" max="4355" width="30.7109375" style="109" customWidth="1"/>
    <col min="4356" max="4356" width="16.140625" style="109" customWidth="1"/>
    <col min="4357" max="4358" width="13.7109375" style="109" customWidth="1"/>
    <col min="4359" max="4359" width="11.7109375" style="109" bestFit="1" customWidth="1"/>
    <col min="4360" max="4360" width="12.140625" style="109" customWidth="1"/>
    <col min="4361" max="4361" width="11" style="109" customWidth="1"/>
    <col min="4362" max="4362" width="10.140625" style="109" customWidth="1"/>
    <col min="4363" max="4603" width="12.5703125" style="109" customWidth="1"/>
    <col min="4604" max="4604" width="9.85546875" style="109" bestFit="1" customWidth="1"/>
    <col min="4605" max="4608" width="30.7109375" style="109"/>
    <col min="4609" max="4609" width="8.42578125" style="109" bestFit="1" customWidth="1"/>
    <col min="4610" max="4611" width="30.7109375" style="109" customWidth="1"/>
    <col min="4612" max="4612" width="16.140625" style="109" customWidth="1"/>
    <col min="4613" max="4614" width="13.7109375" style="109" customWidth="1"/>
    <col min="4615" max="4615" width="11.7109375" style="109" bestFit="1" customWidth="1"/>
    <col min="4616" max="4616" width="12.140625" style="109" customWidth="1"/>
    <col min="4617" max="4617" width="11" style="109" customWidth="1"/>
    <col min="4618" max="4618" width="10.140625" style="109" customWidth="1"/>
    <col min="4619" max="4859" width="12.5703125" style="109" customWidth="1"/>
    <col min="4860" max="4860" width="9.85546875" style="109" bestFit="1" customWidth="1"/>
    <col min="4861" max="4864" width="30.7109375" style="109"/>
    <col min="4865" max="4865" width="8.42578125" style="109" bestFit="1" customWidth="1"/>
    <col min="4866" max="4867" width="30.7109375" style="109" customWidth="1"/>
    <col min="4868" max="4868" width="16.140625" style="109" customWidth="1"/>
    <col min="4869" max="4870" width="13.7109375" style="109" customWidth="1"/>
    <col min="4871" max="4871" width="11.7109375" style="109" bestFit="1" customWidth="1"/>
    <col min="4872" max="4872" width="12.140625" style="109" customWidth="1"/>
    <col min="4873" max="4873" width="11" style="109" customWidth="1"/>
    <col min="4874" max="4874" width="10.140625" style="109" customWidth="1"/>
    <col min="4875" max="5115" width="12.5703125" style="109" customWidth="1"/>
    <col min="5116" max="5116" width="9.85546875" style="109" bestFit="1" customWidth="1"/>
    <col min="5117" max="5120" width="30.7109375" style="109"/>
    <col min="5121" max="5121" width="8.42578125" style="109" bestFit="1" customWidth="1"/>
    <col min="5122" max="5123" width="30.7109375" style="109" customWidth="1"/>
    <col min="5124" max="5124" width="16.140625" style="109" customWidth="1"/>
    <col min="5125" max="5126" width="13.7109375" style="109" customWidth="1"/>
    <col min="5127" max="5127" width="11.7109375" style="109" bestFit="1" customWidth="1"/>
    <col min="5128" max="5128" width="12.140625" style="109" customWidth="1"/>
    <col min="5129" max="5129" width="11" style="109" customWidth="1"/>
    <col min="5130" max="5130" width="10.140625" style="109" customWidth="1"/>
    <col min="5131" max="5371" width="12.5703125" style="109" customWidth="1"/>
    <col min="5372" max="5372" width="9.85546875" style="109" bestFit="1" customWidth="1"/>
    <col min="5373" max="5376" width="30.7109375" style="109"/>
    <col min="5377" max="5377" width="8.42578125" style="109" bestFit="1" customWidth="1"/>
    <col min="5378" max="5379" width="30.7109375" style="109" customWidth="1"/>
    <col min="5380" max="5380" width="16.140625" style="109" customWidth="1"/>
    <col min="5381" max="5382" width="13.7109375" style="109" customWidth="1"/>
    <col min="5383" max="5383" width="11.7109375" style="109" bestFit="1" customWidth="1"/>
    <col min="5384" max="5384" width="12.140625" style="109" customWidth="1"/>
    <col min="5385" max="5385" width="11" style="109" customWidth="1"/>
    <col min="5386" max="5386" width="10.140625" style="109" customWidth="1"/>
    <col min="5387" max="5627" width="12.5703125" style="109" customWidth="1"/>
    <col min="5628" max="5628" width="9.85546875" style="109" bestFit="1" customWidth="1"/>
    <col min="5629" max="5632" width="30.7109375" style="109"/>
    <col min="5633" max="5633" width="8.42578125" style="109" bestFit="1" customWidth="1"/>
    <col min="5634" max="5635" width="30.7109375" style="109" customWidth="1"/>
    <col min="5636" max="5636" width="16.140625" style="109" customWidth="1"/>
    <col min="5637" max="5638" width="13.7109375" style="109" customWidth="1"/>
    <col min="5639" max="5639" width="11.7109375" style="109" bestFit="1" customWidth="1"/>
    <col min="5640" max="5640" width="12.140625" style="109" customWidth="1"/>
    <col min="5641" max="5641" width="11" style="109" customWidth="1"/>
    <col min="5642" max="5642" width="10.140625" style="109" customWidth="1"/>
    <col min="5643" max="5883" width="12.5703125" style="109" customWidth="1"/>
    <col min="5884" max="5884" width="9.85546875" style="109" bestFit="1" customWidth="1"/>
    <col min="5885" max="5888" width="30.7109375" style="109"/>
    <col min="5889" max="5889" width="8.42578125" style="109" bestFit="1" customWidth="1"/>
    <col min="5890" max="5891" width="30.7109375" style="109" customWidth="1"/>
    <col min="5892" max="5892" width="16.140625" style="109" customWidth="1"/>
    <col min="5893" max="5894" width="13.7109375" style="109" customWidth="1"/>
    <col min="5895" max="5895" width="11.7109375" style="109" bestFit="1" customWidth="1"/>
    <col min="5896" max="5896" width="12.140625" style="109" customWidth="1"/>
    <col min="5897" max="5897" width="11" style="109" customWidth="1"/>
    <col min="5898" max="5898" width="10.140625" style="109" customWidth="1"/>
    <col min="5899" max="6139" width="12.5703125" style="109" customWidth="1"/>
    <col min="6140" max="6140" width="9.85546875" style="109" bestFit="1" customWidth="1"/>
    <col min="6141" max="6144" width="30.7109375" style="109"/>
    <col min="6145" max="6145" width="8.42578125" style="109" bestFit="1" customWidth="1"/>
    <col min="6146" max="6147" width="30.7109375" style="109" customWidth="1"/>
    <col min="6148" max="6148" width="16.140625" style="109" customWidth="1"/>
    <col min="6149" max="6150" width="13.7109375" style="109" customWidth="1"/>
    <col min="6151" max="6151" width="11.7109375" style="109" bestFit="1" customWidth="1"/>
    <col min="6152" max="6152" width="12.140625" style="109" customWidth="1"/>
    <col min="6153" max="6153" width="11" style="109" customWidth="1"/>
    <col min="6154" max="6154" width="10.140625" style="109" customWidth="1"/>
    <col min="6155" max="6395" width="12.5703125" style="109" customWidth="1"/>
    <col min="6396" max="6396" width="9.85546875" style="109" bestFit="1" customWidth="1"/>
    <col min="6397" max="6400" width="30.7109375" style="109"/>
    <col min="6401" max="6401" width="8.42578125" style="109" bestFit="1" customWidth="1"/>
    <col min="6402" max="6403" width="30.7109375" style="109" customWidth="1"/>
    <col min="6404" max="6404" width="16.140625" style="109" customWidth="1"/>
    <col min="6405" max="6406" width="13.7109375" style="109" customWidth="1"/>
    <col min="6407" max="6407" width="11.7109375" style="109" bestFit="1" customWidth="1"/>
    <col min="6408" max="6408" width="12.140625" style="109" customWidth="1"/>
    <col min="6409" max="6409" width="11" style="109" customWidth="1"/>
    <col min="6410" max="6410" width="10.140625" style="109" customWidth="1"/>
    <col min="6411" max="6651" width="12.5703125" style="109" customWidth="1"/>
    <col min="6652" max="6652" width="9.85546875" style="109" bestFit="1" customWidth="1"/>
    <col min="6653" max="6656" width="30.7109375" style="109"/>
    <col min="6657" max="6657" width="8.42578125" style="109" bestFit="1" customWidth="1"/>
    <col min="6658" max="6659" width="30.7109375" style="109" customWidth="1"/>
    <col min="6660" max="6660" width="16.140625" style="109" customWidth="1"/>
    <col min="6661" max="6662" width="13.7109375" style="109" customWidth="1"/>
    <col min="6663" max="6663" width="11.7109375" style="109" bestFit="1" customWidth="1"/>
    <col min="6664" max="6664" width="12.140625" style="109" customWidth="1"/>
    <col min="6665" max="6665" width="11" style="109" customWidth="1"/>
    <col min="6666" max="6666" width="10.140625" style="109" customWidth="1"/>
    <col min="6667" max="6907" width="12.5703125" style="109" customWidth="1"/>
    <col min="6908" max="6908" width="9.85546875" style="109" bestFit="1" customWidth="1"/>
    <col min="6909" max="6912" width="30.7109375" style="109"/>
    <col min="6913" max="6913" width="8.42578125" style="109" bestFit="1" customWidth="1"/>
    <col min="6914" max="6915" width="30.7109375" style="109" customWidth="1"/>
    <col min="6916" max="6916" width="16.140625" style="109" customWidth="1"/>
    <col min="6917" max="6918" width="13.7109375" style="109" customWidth="1"/>
    <col min="6919" max="6919" width="11.7109375" style="109" bestFit="1" customWidth="1"/>
    <col min="6920" max="6920" width="12.140625" style="109" customWidth="1"/>
    <col min="6921" max="6921" width="11" style="109" customWidth="1"/>
    <col min="6922" max="6922" width="10.140625" style="109" customWidth="1"/>
    <col min="6923" max="7163" width="12.5703125" style="109" customWidth="1"/>
    <col min="7164" max="7164" width="9.85546875" style="109" bestFit="1" customWidth="1"/>
    <col min="7165" max="7168" width="30.7109375" style="109"/>
    <col min="7169" max="7169" width="8.42578125" style="109" bestFit="1" customWidth="1"/>
    <col min="7170" max="7171" width="30.7109375" style="109" customWidth="1"/>
    <col min="7172" max="7172" width="16.140625" style="109" customWidth="1"/>
    <col min="7173" max="7174" width="13.7109375" style="109" customWidth="1"/>
    <col min="7175" max="7175" width="11.7109375" style="109" bestFit="1" customWidth="1"/>
    <col min="7176" max="7176" width="12.140625" style="109" customWidth="1"/>
    <col min="7177" max="7177" width="11" style="109" customWidth="1"/>
    <col min="7178" max="7178" width="10.140625" style="109" customWidth="1"/>
    <col min="7179" max="7419" width="12.5703125" style="109" customWidth="1"/>
    <col min="7420" max="7420" width="9.85546875" style="109" bestFit="1" customWidth="1"/>
    <col min="7421" max="7424" width="30.7109375" style="109"/>
    <col min="7425" max="7425" width="8.42578125" style="109" bestFit="1" customWidth="1"/>
    <col min="7426" max="7427" width="30.7109375" style="109" customWidth="1"/>
    <col min="7428" max="7428" width="16.140625" style="109" customWidth="1"/>
    <col min="7429" max="7430" width="13.7109375" style="109" customWidth="1"/>
    <col min="7431" max="7431" width="11.7109375" style="109" bestFit="1" customWidth="1"/>
    <col min="7432" max="7432" width="12.140625" style="109" customWidth="1"/>
    <col min="7433" max="7433" width="11" style="109" customWidth="1"/>
    <col min="7434" max="7434" width="10.140625" style="109" customWidth="1"/>
    <col min="7435" max="7675" width="12.5703125" style="109" customWidth="1"/>
    <col min="7676" max="7676" width="9.85546875" style="109" bestFit="1" customWidth="1"/>
    <col min="7677" max="7680" width="30.7109375" style="109"/>
    <col min="7681" max="7681" width="8.42578125" style="109" bestFit="1" customWidth="1"/>
    <col min="7682" max="7683" width="30.7109375" style="109" customWidth="1"/>
    <col min="7684" max="7684" width="16.140625" style="109" customWidth="1"/>
    <col min="7685" max="7686" width="13.7109375" style="109" customWidth="1"/>
    <col min="7687" max="7687" width="11.7109375" style="109" bestFit="1" customWidth="1"/>
    <col min="7688" max="7688" width="12.140625" style="109" customWidth="1"/>
    <col min="7689" max="7689" width="11" style="109" customWidth="1"/>
    <col min="7690" max="7690" width="10.140625" style="109" customWidth="1"/>
    <col min="7691" max="7931" width="12.5703125" style="109" customWidth="1"/>
    <col min="7932" max="7932" width="9.85546875" style="109" bestFit="1" customWidth="1"/>
    <col min="7933" max="7936" width="30.7109375" style="109"/>
    <col min="7937" max="7937" width="8.42578125" style="109" bestFit="1" customWidth="1"/>
    <col min="7938" max="7939" width="30.7109375" style="109" customWidth="1"/>
    <col min="7940" max="7940" width="16.140625" style="109" customWidth="1"/>
    <col min="7941" max="7942" width="13.7109375" style="109" customWidth="1"/>
    <col min="7943" max="7943" width="11.7109375" style="109" bestFit="1" customWidth="1"/>
    <col min="7944" max="7944" width="12.140625" style="109" customWidth="1"/>
    <col min="7945" max="7945" width="11" style="109" customWidth="1"/>
    <col min="7946" max="7946" width="10.140625" style="109" customWidth="1"/>
    <col min="7947" max="8187" width="12.5703125" style="109" customWidth="1"/>
    <col min="8188" max="8188" width="9.85546875" style="109" bestFit="1" customWidth="1"/>
    <col min="8189" max="8192" width="30.7109375" style="109"/>
    <col min="8193" max="8193" width="8.42578125" style="109" bestFit="1" customWidth="1"/>
    <col min="8194" max="8195" width="30.7109375" style="109" customWidth="1"/>
    <col min="8196" max="8196" width="16.140625" style="109" customWidth="1"/>
    <col min="8197" max="8198" width="13.7109375" style="109" customWidth="1"/>
    <col min="8199" max="8199" width="11.7109375" style="109" bestFit="1" customWidth="1"/>
    <col min="8200" max="8200" width="12.140625" style="109" customWidth="1"/>
    <col min="8201" max="8201" width="11" style="109" customWidth="1"/>
    <col min="8202" max="8202" width="10.140625" style="109" customWidth="1"/>
    <col min="8203" max="8443" width="12.5703125" style="109" customWidth="1"/>
    <col min="8444" max="8444" width="9.85546875" style="109" bestFit="1" customWidth="1"/>
    <col min="8445" max="8448" width="30.7109375" style="109"/>
    <col min="8449" max="8449" width="8.42578125" style="109" bestFit="1" customWidth="1"/>
    <col min="8450" max="8451" width="30.7109375" style="109" customWidth="1"/>
    <col min="8452" max="8452" width="16.140625" style="109" customWidth="1"/>
    <col min="8453" max="8454" width="13.7109375" style="109" customWidth="1"/>
    <col min="8455" max="8455" width="11.7109375" style="109" bestFit="1" customWidth="1"/>
    <col min="8456" max="8456" width="12.140625" style="109" customWidth="1"/>
    <col min="8457" max="8457" width="11" style="109" customWidth="1"/>
    <col min="8458" max="8458" width="10.140625" style="109" customWidth="1"/>
    <col min="8459" max="8699" width="12.5703125" style="109" customWidth="1"/>
    <col min="8700" max="8700" width="9.85546875" style="109" bestFit="1" customWidth="1"/>
    <col min="8701" max="8704" width="30.7109375" style="109"/>
    <col min="8705" max="8705" width="8.42578125" style="109" bestFit="1" customWidth="1"/>
    <col min="8706" max="8707" width="30.7109375" style="109" customWidth="1"/>
    <col min="8708" max="8708" width="16.140625" style="109" customWidth="1"/>
    <col min="8709" max="8710" width="13.7109375" style="109" customWidth="1"/>
    <col min="8711" max="8711" width="11.7109375" style="109" bestFit="1" customWidth="1"/>
    <col min="8712" max="8712" width="12.140625" style="109" customWidth="1"/>
    <col min="8713" max="8713" width="11" style="109" customWidth="1"/>
    <col min="8714" max="8714" width="10.140625" style="109" customWidth="1"/>
    <col min="8715" max="8955" width="12.5703125" style="109" customWidth="1"/>
    <col min="8956" max="8956" width="9.85546875" style="109" bestFit="1" customWidth="1"/>
    <col min="8957" max="8960" width="30.7109375" style="109"/>
    <col min="8961" max="8961" width="8.42578125" style="109" bestFit="1" customWidth="1"/>
    <col min="8962" max="8963" width="30.7109375" style="109" customWidth="1"/>
    <col min="8964" max="8964" width="16.140625" style="109" customWidth="1"/>
    <col min="8965" max="8966" width="13.7109375" style="109" customWidth="1"/>
    <col min="8967" max="8967" width="11.7109375" style="109" bestFit="1" customWidth="1"/>
    <col min="8968" max="8968" width="12.140625" style="109" customWidth="1"/>
    <col min="8969" max="8969" width="11" style="109" customWidth="1"/>
    <col min="8970" max="8970" width="10.140625" style="109" customWidth="1"/>
    <col min="8971" max="9211" width="12.5703125" style="109" customWidth="1"/>
    <col min="9212" max="9212" width="9.85546875" style="109" bestFit="1" customWidth="1"/>
    <col min="9213" max="9216" width="30.7109375" style="109"/>
    <col min="9217" max="9217" width="8.42578125" style="109" bestFit="1" customWidth="1"/>
    <col min="9218" max="9219" width="30.7109375" style="109" customWidth="1"/>
    <col min="9220" max="9220" width="16.140625" style="109" customWidth="1"/>
    <col min="9221" max="9222" width="13.7109375" style="109" customWidth="1"/>
    <col min="9223" max="9223" width="11.7109375" style="109" bestFit="1" customWidth="1"/>
    <col min="9224" max="9224" width="12.140625" style="109" customWidth="1"/>
    <col min="9225" max="9225" width="11" style="109" customWidth="1"/>
    <col min="9226" max="9226" width="10.140625" style="109" customWidth="1"/>
    <col min="9227" max="9467" width="12.5703125" style="109" customWidth="1"/>
    <col min="9468" max="9468" width="9.85546875" style="109" bestFit="1" customWidth="1"/>
    <col min="9469" max="9472" width="30.7109375" style="109"/>
    <col min="9473" max="9473" width="8.42578125" style="109" bestFit="1" customWidth="1"/>
    <col min="9474" max="9475" width="30.7109375" style="109" customWidth="1"/>
    <col min="9476" max="9476" width="16.140625" style="109" customWidth="1"/>
    <col min="9477" max="9478" width="13.7109375" style="109" customWidth="1"/>
    <col min="9479" max="9479" width="11.7109375" style="109" bestFit="1" customWidth="1"/>
    <col min="9480" max="9480" width="12.140625" style="109" customWidth="1"/>
    <col min="9481" max="9481" width="11" style="109" customWidth="1"/>
    <col min="9482" max="9482" width="10.140625" style="109" customWidth="1"/>
    <col min="9483" max="9723" width="12.5703125" style="109" customWidth="1"/>
    <col min="9724" max="9724" width="9.85546875" style="109" bestFit="1" customWidth="1"/>
    <col min="9725" max="9728" width="30.7109375" style="109"/>
    <col min="9729" max="9729" width="8.42578125" style="109" bestFit="1" customWidth="1"/>
    <col min="9730" max="9731" width="30.7109375" style="109" customWidth="1"/>
    <col min="9732" max="9732" width="16.140625" style="109" customWidth="1"/>
    <col min="9733" max="9734" width="13.7109375" style="109" customWidth="1"/>
    <col min="9735" max="9735" width="11.7109375" style="109" bestFit="1" customWidth="1"/>
    <col min="9736" max="9736" width="12.140625" style="109" customWidth="1"/>
    <col min="9737" max="9737" width="11" style="109" customWidth="1"/>
    <col min="9738" max="9738" width="10.140625" style="109" customWidth="1"/>
    <col min="9739" max="9979" width="12.5703125" style="109" customWidth="1"/>
    <col min="9980" max="9980" width="9.85546875" style="109" bestFit="1" customWidth="1"/>
    <col min="9981" max="9984" width="30.7109375" style="109"/>
    <col min="9985" max="9985" width="8.42578125" style="109" bestFit="1" customWidth="1"/>
    <col min="9986" max="9987" width="30.7109375" style="109" customWidth="1"/>
    <col min="9988" max="9988" width="16.140625" style="109" customWidth="1"/>
    <col min="9989" max="9990" width="13.7109375" style="109" customWidth="1"/>
    <col min="9991" max="9991" width="11.7109375" style="109" bestFit="1" customWidth="1"/>
    <col min="9992" max="9992" width="12.140625" style="109" customWidth="1"/>
    <col min="9993" max="9993" width="11" style="109" customWidth="1"/>
    <col min="9994" max="9994" width="10.140625" style="109" customWidth="1"/>
    <col min="9995" max="10235" width="12.5703125" style="109" customWidth="1"/>
    <col min="10236" max="10236" width="9.85546875" style="109" bestFit="1" customWidth="1"/>
    <col min="10237" max="10240" width="30.7109375" style="109"/>
    <col min="10241" max="10241" width="8.42578125" style="109" bestFit="1" customWidth="1"/>
    <col min="10242" max="10243" width="30.7109375" style="109" customWidth="1"/>
    <col min="10244" max="10244" width="16.140625" style="109" customWidth="1"/>
    <col min="10245" max="10246" width="13.7109375" style="109" customWidth="1"/>
    <col min="10247" max="10247" width="11.7109375" style="109" bestFit="1" customWidth="1"/>
    <col min="10248" max="10248" width="12.140625" style="109" customWidth="1"/>
    <col min="10249" max="10249" width="11" style="109" customWidth="1"/>
    <col min="10250" max="10250" width="10.140625" style="109" customWidth="1"/>
    <col min="10251" max="10491" width="12.5703125" style="109" customWidth="1"/>
    <col min="10492" max="10492" width="9.85546875" style="109" bestFit="1" customWidth="1"/>
    <col min="10493" max="10496" width="30.7109375" style="109"/>
    <col min="10497" max="10497" width="8.42578125" style="109" bestFit="1" customWidth="1"/>
    <col min="10498" max="10499" width="30.7109375" style="109" customWidth="1"/>
    <col min="10500" max="10500" width="16.140625" style="109" customWidth="1"/>
    <col min="10501" max="10502" width="13.7109375" style="109" customWidth="1"/>
    <col min="10503" max="10503" width="11.7109375" style="109" bestFit="1" customWidth="1"/>
    <col min="10504" max="10504" width="12.140625" style="109" customWidth="1"/>
    <col min="10505" max="10505" width="11" style="109" customWidth="1"/>
    <col min="10506" max="10506" width="10.140625" style="109" customWidth="1"/>
    <col min="10507" max="10747" width="12.5703125" style="109" customWidth="1"/>
    <col min="10748" max="10748" width="9.85546875" style="109" bestFit="1" customWidth="1"/>
    <col min="10749" max="10752" width="30.7109375" style="109"/>
    <col min="10753" max="10753" width="8.42578125" style="109" bestFit="1" customWidth="1"/>
    <col min="10754" max="10755" width="30.7109375" style="109" customWidth="1"/>
    <col min="10756" max="10756" width="16.140625" style="109" customWidth="1"/>
    <col min="10757" max="10758" width="13.7109375" style="109" customWidth="1"/>
    <col min="10759" max="10759" width="11.7109375" style="109" bestFit="1" customWidth="1"/>
    <col min="10760" max="10760" width="12.140625" style="109" customWidth="1"/>
    <col min="10761" max="10761" width="11" style="109" customWidth="1"/>
    <col min="10762" max="10762" width="10.140625" style="109" customWidth="1"/>
    <col min="10763" max="11003" width="12.5703125" style="109" customWidth="1"/>
    <col min="11004" max="11004" width="9.85546875" style="109" bestFit="1" customWidth="1"/>
    <col min="11005" max="11008" width="30.7109375" style="109"/>
    <col min="11009" max="11009" width="8.42578125" style="109" bestFit="1" customWidth="1"/>
    <col min="11010" max="11011" width="30.7109375" style="109" customWidth="1"/>
    <col min="11012" max="11012" width="16.140625" style="109" customWidth="1"/>
    <col min="11013" max="11014" width="13.7109375" style="109" customWidth="1"/>
    <col min="11015" max="11015" width="11.7109375" style="109" bestFit="1" customWidth="1"/>
    <col min="11016" max="11016" width="12.140625" style="109" customWidth="1"/>
    <col min="11017" max="11017" width="11" style="109" customWidth="1"/>
    <col min="11018" max="11018" width="10.140625" style="109" customWidth="1"/>
    <col min="11019" max="11259" width="12.5703125" style="109" customWidth="1"/>
    <col min="11260" max="11260" width="9.85546875" style="109" bestFit="1" customWidth="1"/>
    <col min="11261" max="11264" width="30.7109375" style="109"/>
    <col min="11265" max="11265" width="8.42578125" style="109" bestFit="1" customWidth="1"/>
    <col min="11266" max="11267" width="30.7109375" style="109" customWidth="1"/>
    <col min="11268" max="11268" width="16.140625" style="109" customWidth="1"/>
    <col min="11269" max="11270" width="13.7109375" style="109" customWidth="1"/>
    <col min="11271" max="11271" width="11.7109375" style="109" bestFit="1" customWidth="1"/>
    <col min="11272" max="11272" width="12.140625" style="109" customWidth="1"/>
    <col min="11273" max="11273" width="11" style="109" customWidth="1"/>
    <col min="11274" max="11274" width="10.140625" style="109" customWidth="1"/>
    <col min="11275" max="11515" width="12.5703125" style="109" customWidth="1"/>
    <col min="11516" max="11516" width="9.85546875" style="109" bestFit="1" customWidth="1"/>
    <col min="11517" max="11520" width="30.7109375" style="109"/>
    <col min="11521" max="11521" width="8.42578125" style="109" bestFit="1" customWidth="1"/>
    <col min="11522" max="11523" width="30.7109375" style="109" customWidth="1"/>
    <col min="11524" max="11524" width="16.140625" style="109" customWidth="1"/>
    <col min="11525" max="11526" width="13.7109375" style="109" customWidth="1"/>
    <col min="11527" max="11527" width="11.7109375" style="109" bestFit="1" customWidth="1"/>
    <col min="11528" max="11528" width="12.140625" style="109" customWidth="1"/>
    <col min="11529" max="11529" width="11" style="109" customWidth="1"/>
    <col min="11530" max="11530" width="10.140625" style="109" customWidth="1"/>
    <col min="11531" max="11771" width="12.5703125" style="109" customWidth="1"/>
    <col min="11772" max="11772" width="9.85546875" style="109" bestFit="1" customWidth="1"/>
    <col min="11773" max="11776" width="30.7109375" style="109"/>
    <col min="11777" max="11777" width="8.42578125" style="109" bestFit="1" customWidth="1"/>
    <col min="11778" max="11779" width="30.7109375" style="109" customWidth="1"/>
    <col min="11780" max="11780" width="16.140625" style="109" customWidth="1"/>
    <col min="11781" max="11782" width="13.7109375" style="109" customWidth="1"/>
    <col min="11783" max="11783" width="11.7109375" style="109" bestFit="1" customWidth="1"/>
    <col min="11784" max="11784" width="12.140625" style="109" customWidth="1"/>
    <col min="11785" max="11785" width="11" style="109" customWidth="1"/>
    <col min="11786" max="11786" width="10.140625" style="109" customWidth="1"/>
    <col min="11787" max="12027" width="12.5703125" style="109" customWidth="1"/>
    <col min="12028" max="12028" width="9.85546875" style="109" bestFit="1" customWidth="1"/>
    <col min="12029" max="12032" width="30.7109375" style="109"/>
    <col min="12033" max="12033" width="8.42578125" style="109" bestFit="1" customWidth="1"/>
    <col min="12034" max="12035" width="30.7109375" style="109" customWidth="1"/>
    <col min="12036" max="12036" width="16.140625" style="109" customWidth="1"/>
    <col min="12037" max="12038" width="13.7109375" style="109" customWidth="1"/>
    <col min="12039" max="12039" width="11.7109375" style="109" bestFit="1" customWidth="1"/>
    <col min="12040" max="12040" width="12.140625" style="109" customWidth="1"/>
    <col min="12041" max="12041" width="11" style="109" customWidth="1"/>
    <col min="12042" max="12042" width="10.140625" style="109" customWidth="1"/>
    <col min="12043" max="12283" width="12.5703125" style="109" customWidth="1"/>
    <col min="12284" max="12284" width="9.85546875" style="109" bestFit="1" customWidth="1"/>
    <col min="12285" max="12288" width="30.7109375" style="109"/>
    <col min="12289" max="12289" width="8.42578125" style="109" bestFit="1" customWidth="1"/>
    <col min="12290" max="12291" width="30.7109375" style="109" customWidth="1"/>
    <col min="12292" max="12292" width="16.140625" style="109" customWidth="1"/>
    <col min="12293" max="12294" width="13.7109375" style="109" customWidth="1"/>
    <col min="12295" max="12295" width="11.7109375" style="109" bestFit="1" customWidth="1"/>
    <col min="12296" max="12296" width="12.140625" style="109" customWidth="1"/>
    <col min="12297" max="12297" width="11" style="109" customWidth="1"/>
    <col min="12298" max="12298" width="10.140625" style="109" customWidth="1"/>
    <col min="12299" max="12539" width="12.5703125" style="109" customWidth="1"/>
    <col min="12540" max="12540" width="9.85546875" style="109" bestFit="1" customWidth="1"/>
    <col min="12541" max="12544" width="30.7109375" style="109"/>
    <col min="12545" max="12545" width="8.42578125" style="109" bestFit="1" customWidth="1"/>
    <col min="12546" max="12547" width="30.7109375" style="109" customWidth="1"/>
    <col min="12548" max="12548" width="16.140625" style="109" customWidth="1"/>
    <col min="12549" max="12550" width="13.7109375" style="109" customWidth="1"/>
    <col min="12551" max="12551" width="11.7109375" style="109" bestFit="1" customWidth="1"/>
    <col min="12552" max="12552" width="12.140625" style="109" customWidth="1"/>
    <col min="12553" max="12553" width="11" style="109" customWidth="1"/>
    <col min="12554" max="12554" width="10.140625" style="109" customWidth="1"/>
    <col min="12555" max="12795" width="12.5703125" style="109" customWidth="1"/>
    <col min="12796" max="12796" width="9.85546875" style="109" bestFit="1" customWidth="1"/>
    <col min="12797" max="12800" width="30.7109375" style="109"/>
    <col min="12801" max="12801" width="8.42578125" style="109" bestFit="1" customWidth="1"/>
    <col min="12802" max="12803" width="30.7109375" style="109" customWidth="1"/>
    <col min="12804" max="12804" width="16.140625" style="109" customWidth="1"/>
    <col min="12805" max="12806" width="13.7109375" style="109" customWidth="1"/>
    <col min="12807" max="12807" width="11.7109375" style="109" bestFit="1" customWidth="1"/>
    <col min="12808" max="12808" width="12.140625" style="109" customWidth="1"/>
    <col min="12809" max="12809" width="11" style="109" customWidth="1"/>
    <col min="12810" max="12810" width="10.140625" style="109" customWidth="1"/>
    <col min="12811" max="13051" width="12.5703125" style="109" customWidth="1"/>
    <col min="13052" max="13052" width="9.85546875" style="109" bestFit="1" customWidth="1"/>
    <col min="13053" max="13056" width="30.7109375" style="109"/>
    <col min="13057" max="13057" width="8.42578125" style="109" bestFit="1" customWidth="1"/>
    <col min="13058" max="13059" width="30.7109375" style="109" customWidth="1"/>
    <col min="13060" max="13060" width="16.140625" style="109" customWidth="1"/>
    <col min="13061" max="13062" width="13.7109375" style="109" customWidth="1"/>
    <col min="13063" max="13063" width="11.7109375" style="109" bestFit="1" customWidth="1"/>
    <col min="13064" max="13064" width="12.140625" style="109" customWidth="1"/>
    <col min="13065" max="13065" width="11" style="109" customWidth="1"/>
    <col min="13066" max="13066" width="10.140625" style="109" customWidth="1"/>
    <col min="13067" max="13307" width="12.5703125" style="109" customWidth="1"/>
    <col min="13308" max="13308" width="9.85546875" style="109" bestFit="1" customWidth="1"/>
    <col min="13309" max="13312" width="30.7109375" style="109"/>
    <col min="13313" max="13313" width="8.42578125" style="109" bestFit="1" customWidth="1"/>
    <col min="13314" max="13315" width="30.7109375" style="109" customWidth="1"/>
    <col min="13316" max="13316" width="16.140625" style="109" customWidth="1"/>
    <col min="13317" max="13318" width="13.7109375" style="109" customWidth="1"/>
    <col min="13319" max="13319" width="11.7109375" style="109" bestFit="1" customWidth="1"/>
    <col min="13320" max="13320" width="12.140625" style="109" customWidth="1"/>
    <col min="13321" max="13321" width="11" style="109" customWidth="1"/>
    <col min="13322" max="13322" width="10.140625" style="109" customWidth="1"/>
    <col min="13323" max="13563" width="12.5703125" style="109" customWidth="1"/>
    <col min="13564" max="13564" width="9.85546875" style="109" bestFit="1" customWidth="1"/>
    <col min="13565" max="13568" width="30.7109375" style="109"/>
    <col min="13569" max="13569" width="8.42578125" style="109" bestFit="1" customWidth="1"/>
    <col min="13570" max="13571" width="30.7109375" style="109" customWidth="1"/>
    <col min="13572" max="13572" width="16.140625" style="109" customWidth="1"/>
    <col min="13573" max="13574" width="13.7109375" style="109" customWidth="1"/>
    <col min="13575" max="13575" width="11.7109375" style="109" bestFit="1" customWidth="1"/>
    <col min="13576" max="13576" width="12.140625" style="109" customWidth="1"/>
    <col min="13577" max="13577" width="11" style="109" customWidth="1"/>
    <col min="13578" max="13578" width="10.140625" style="109" customWidth="1"/>
    <col min="13579" max="13819" width="12.5703125" style="109" customWidth="1"/>
    <col min="13820" max="13820" width="9.85546875" style="109" bestFit="1" customWidth="1"/>
    <col min="13821" max="13824" width="30.7109375" style="109"/>
    <col min="13825" max="13825" width="8.42578125" style="109" bestFit="1" customWidth="1"/>
    <col min="13826" max="13827" width="30.7109375" style="109" customWidth="1"/>
    <col min="13828" max="13828" width="16.140625" style="109" customWidth="1"/>
    <col min="13829" max="13830" width="13.7109375" style="109" customWidth="1"/>
    <col min="13831" max="13831" width="11.7109375" style="109" bestFit="1" customWidth="1"/>
    <col min="13832" max="13832" width="12.140625" style="109" customWidth="1"/>
    <col min="13833" max="13833" width="11" style="109" customWidth="1"/>
    <col min="13834" max="13834" width="10.140625" style="109" customWidth="1"/>
    <col min="13835" max="14075" width="12.5703125" style="109" customWidth="1"/>
    <col min="14076" max="14076" width="9.85546875" style="109" bestFit="1" customWidth="1"/>
    <col min="14077" max="14080" width="30.7109375" style="109"/>
    <col min="14081" max="14081" width="8.42578125" style="109" bestFit="1" customWidth="1"/>
    <col min="14082" max="14083" width="30.7109375" style="109" customWidth="1"/>
    <col min="14084" max="14084" width="16.140625" style="109" customWidth="1"/>
    <col min="14085" max="14086" width="13.7109375" style="109" customWidth="1"/>
    <col min="14087" max="14087" width="11.7109375" style="109" bestFit="1" customWidth="1"/>
    <col min="14088" max="14088" width="12.140625" style="109" customWidth="1"/>
    <col min="14089" max="14089" width="11" style="109" customWidth="1"/>
    <col min="14090" max="14090" width="10.140625" style="109" customWidth="1"/>
    <col min="14091" max="14331" width="12.5703125" style="109" customWidth="1"/>
    <col min="14332" max="14332" width="9.85546875" style="109" bestFit="1" customWidth="1"/>
    <col min="14333" max="14336" width="30.7109375" style="109"/>
    <col min="14337" max="14337" width="8.42578125" style="109" bestFit="1" customWidth="1"/>
    <col min="14338" max="14339" width="30.7109375" style="109" customWidth="1"/>
    <col min="14340" max="14340" width="16.140625" style="109" customWidth="1"/>
    <col min="14341" max="14342" width="13.7109375" style="109" customWidth="1"/>
    <col min="14343" max="14343" width="11.7109375" style="109" bestFit="1" customWidth="1"/>
    <col min="14344" max="14344" width="12.140625" style="109" customWidth="1"/>
    <col min="14345" max="14345" width="11" style="109" customWidth="1"/>
    <col min="14346" max="14346" width="10.140625" style="109" customWidth="1"/>
    <col min="14347" max="14587" width="12.5703125" style="109" customWidth="1"/>
    <col min="14588" max="14588" width="9.85546875" style="109" bestFit="1" customWidth="1"/>
    <col min="14589" max="14592" width="30.7109375" style="109"/>
    <col min="14593" max="14593" width="8.42578125" style="109" bestFit="1" customWidth="1"/>
    <col min="14594" max="14595" width="30.7109375" style="109" customWidth="1"/>
    <col min="14596" max="14596" width="16.140625" style="109" customWidth="1"/>
    <col min="14597" max="14598" width="13.7109375" style="109" customWidth="1"/>
    <col min="14599" max="14599" width="11.7109375" style="109" bestFit="1" customWidth="1"/>
    <col min="14600" max="14600" width="12.140625" style="109" customWidth="1"/>
    <col min="14601" max="14601" width="11" style="109" customWidth="1"/>
    <col min="14602" max="14602" width="10.140625" style="109" customWidth="1"/>
    <col min="14603" max="14843" width="12.5703125" style="109" customWidth="1"/>
    <col min="14844" max="14844" width="9.85546875" style="109" bestFit="1" customWidth="1"/>
    <col min="14845" max="14848" width="30.7109375" style="109"/>
    <col min="14849" max="14849" width="8.42578125" style="109" bestFit="1" customWidth="1"/>
    <col min="14850" max="14851" width="30.7109375" style="109" customWidth="1"/>
    <col min="14852" max="14852" width="16.140625" style="109" customWidth="1"/>
    <col min="14853" max="14854" width="13.7109375" style="109" customWidth="1"/>
    <col min="14855" max="14855" width="11.7109375" style="109" bestFit="1" customWidth="1"/>
    <col min="14856" max="14856" width="12.140625" style="109" customWidth="1"/>
    <col min="14857" max="14857" width="11" style="109" customWidth="1"/>
    <col min="14858" max="14858" width="10.140625" style="109" customWidth="1"/>
    <col min="14859" max="15099" width="12.5703125" style="109" customWidth="1"/>
    <col min="15100" max="15100" width="9.85546875" style="109" bestFit="1" customWidth="1"/>
    <col min="15101" max="15104" width="30.7109375" style="109"/>
    <col min="15105" max="15105" width="8.42578125" style="109" bestFit="1" customWidth="1"/>
    <col min="15106" max="15107" width="30.7109375" style="109" customWidth="1"/>
    <col min="15108" max="15108" width="16.140625" style="109" customWidth="1"/>
    <col min="15109" max="15110" width="13.7109375" style="109" customWidth="1"/>
    <col min="15111" max="15111" width="11.7109375" style="109" bestFit="1" customWidth="1"/>
    <col min="15112" max="15112" width="12.140625" style="109" customWidth="1"/>
    <col min="15113" max="15113" width="11" style="109" customWidth="1"/>
    <col min="15114" max="15114" width="10.140625" style="109" customWidth="1"/>
    <col min="15115" max="15355" width="12.5703125" style="109" customWidth="1"/>
    <col min="15356" max="15356" width="9.85546875" style="109" bestFit="1" customWidth="1"/>
    <col min="15357" max="15360" width="30.7109375" style="109"/>
    <col min="15361" max="15361" width="8.42578125" style="109" bestFit="1" customWidth="1"/>
    <col min="15362" max="15363" width="30.7109375" style="109" customWidth="1"/>
    <col min="15364" max="15364" width="16.140625" style="109" customWidth="1"/>
    <col min="15365" max="15366" width="13.7109375" style="109" customWidth="1"/>
    <col min="15367" max="15367" width="11.7109375" style="109" bestFit="1" customWidth="1"/>
    <col min="15368" max="15368" width="12.140625" style="109" customWidth="1"/>
    <col min="15369" max="15369" width="11" style="109" customWidth="1"/>
    <col min="15370" max="15370" width="10.140625" style="109" customWidth="1"/>
    <col min="15371" max="15611" width="12.5703125" style="109" customWidth="1"/>
    <col min="15612" max="15612" width="9.85546875" style="109" bestFit="1" customWidth="1"/>
    <col min="15613" max="15616" width="30.7109375" style="109"/>
    <col min="15617" max="15617" width="8.42578125" style="109" bestFit="1" customWidth="1"/>
    <col min="15618" max="15619" width="30.7109375" style="109" customWidth="1"/>
    <col min="15620" max="15620" width="16.140625" style="109" customWidth="1"/>
    <col min="15621" max="15622" width="13.7109375" style="109" customWidth="1"/>
    <col min="15623" max="15623" width="11.7109375" style="109" bestFit="1" customWidth="1"/>
    <col min="15624" max="15624" width="12.140625" style="109" customWidth="1"/>
    <col min="15625" max="15625" width="11" style="109" customWidth="1"/>
    <col min="15626" max="15626" width="10.140625" style="109" customWidth="1"/>
    <col min="15627" max="15867" width="12.5703125" style="109" customWidth="1"/>
    <col min="15868" max="15868" width="9.85546875" style="109" bestFit="1" customWidth="1"/>
    <col min="15869" max="15872" width="30.7109375" style="109"/>
    <col min="15873" max="15873" width="8.42578125" style="109" bestFit="1" customWidth="1"/>
    <col min="15874" max="15875" width="30.7109375" style="109" customWidth="1"/>
    <col min="15876" max="15876" width="16.140625" style="109" customWidth="1"/>
    <col min="15877" max="15878" width="13.7109375" style="109" customWidth="1"/>
    <col min="15879" max="15879" width="11.7109375" style="109" bestFit="1" customWidth="1"/>
    <col min="15880" max="15880" width="12.140625" style="109" customWidth="1"/>
    <col min="15881" max="15881" width="11" style="109" customWidth="1"/>
    <col min="15882" max="15882" width="10.140625" style="109" customWidth="1"/>
    <col min="15883" max="16123" width="12.5703125" style="109" customWidth="1"/>
    <col min="16124" max="16124" width="9.85546875" style="109" bestFit="1" customWidth="1"/>
    <col min="16125" max="16128" width="30.7109375" style="109"/>
    <col min="16129" max="16129" width="8.42578125" style="109" bestFit="1" customWidth="1"/>
    <col min="16130" max="16131" width="30.7109375" style="109" customWidth="1"/>
    <col min="16132" max="16132" width="16.140625" style="109" customWidth="1"/>
    <col min="16133" max="16134" width="13.7109375" style="109" customWidth="1"/>
    <col min="16135" max="16135" width="11.7109375" style="109" bestFit="1" customWidth="1"/>
    <col min="16136" max="16136" width="12.140625" style="109" customWidth="1"/>
    <col min="16137" max="16137" width="11" style="109" customWidth="1"/>
    <col min="16138" max="16138" width="10.140625" style="109" customWidth="1"/>
    <col min="16139" max="16379" width="12.5703125" style="109" customWidth="1"/>
    <col min="16380" max="16380" width="9.85546875" style="109" bestFit="1" customWidth="1"/>
    <col min="16381" max="16384" width="30.7109375" style="109"/>
  </cols>
  <sheetData>
    <row r="1" spans="1:9" ht="21" x14ac:dyDescent="0.35">
      <c r="A1" s="212" t="s">
        <v>1187</v>
      </c>
      <c r="C1" s="212" t="s">
        <v>3127</v>
      </c>
      <c r="H1" s="211" t="s">
        <v>3127</v>
      </c>
    </row>
    <row r="2" spans="1:9" ht="21" x14ac:dyDescent="0.2">
      <c r="A2" s="764" t="s">
        <v>1860</v>
      </c>
      <c r="B2" s="764" t="s">
        <v>1861</v>
      </c>
      <c r="C2" s="764" t="s">
        <v>1736</v>
      </c>
      <c r="D2" s="765" t="s">
        <v>1862</v>
      </c>
      <c r="E2" s="765" t="s">
        <v>3128</v>
      </c>
      <c r="F2" s="764" t="s">
        <v>1864</v>
      </c>
      <c r="G2" s="764" t="s">
        <v>3129</v>
      </c>
      <c r="H2" s="766" t="s">
        <v>3130</v>
      </c>
      <c r="I2" s="767" t="s">
        <v>3131</v>
      </c>
    </row>
    <row r="3" spans="1:9" x14ac:dyDescent="0.2">
      <c r="A3" s="768" t="s">
        <v>1865</v>
      </c>
      <c r="B3" s="769" t="s">
        <v>1866</v>
      </c>
      <c r="C3" s="769" t="s">
        <v>1867</v>
      </c>
      <c r="D3" s="770">
        <v>21131</v>
      </c>
      <c r="E3" s="770">
        <v>46737</v>
      </c>
      <c r="F3" s="771">
        <v>1389.75</v>
      </c>
      <c r="G3" s="771">
        <v>3067.73</v>
      </c>
      <c r="H3" s="771">
        <v>625</v>
      </c>
      <c r="I3" s="772">
        <f t="shared" ref="I3" si="0">G3+H3</f>
        <v>3692.73</v>
      </c>
    </row>
    <row r="4" spans="1:9" x14ac:dyDescent="0.2">
      <c r="A4" s="768" t="s">
        <v>1868</v>
      </c>
      <c r="B4" s="769" t="s">
        <v>1869</v>
      </c>
      <c r="C4" s="769" t="s">
        <v>1870</v>
      </c>
      <c r="D4" s="770">
        <v>20498</v>
      </c>
      <c r="E4" s="770">
        <v>46737</v>
      </c>
      <c r="F4" s="771">
        <v>800</v>
      </c>
      <c r="G4" s="771">
        <v>2171</v>
      </c>
      <c r="H4" s="771">
        <v>434.2</v>
      </c>
      <c r="I4" s="772">
        <f>G4+H4</f>
        <v>2605.1999999999998</v>
      </c>
    </row>
    <row r="5" spans="1:9" x14ac:dyDescent="0.2">
      <c r="A5" s="768" t="s">
        <v>1871</v>
      </c>
      <c r="B5" s="769" t="s">
        <v>1872</v>
      </c>
      <c r="C5" s="769" t="s">
        <v>1873</v>
      </c>
      <c r="D5" s="770">
        <v>41311</v>
      </c>
      <c r="E5" s="770">
        <v>44973</v>
      </c>
      <c r="F5" s="771">
        <v>300</v>
      </c>
      <c r="G5" s="771">
        <v>843.96</v>
      </c>
      <c r="H5" s="771">
        <v>168.79</v>
      </c>
      <c r="I5" s="772">
        <f t="shared" ref="I5:I68" si="1">G5+H5</f>
        <v>1012.75</v>
      </c>
    </row>
    <row r="6" spans="1:9" x14ac:dyDescent="0.2">
      <c r="A6" s="768" t="s">
        <v>1874</v>
      </c>
      <c r="B6" s="769" t="s">
        <v>1875</v>
      </c>
      <c r="C6" s="769" t="s">
        <v>1876</v>
      </c>
      <c r="D6" s="770">
        <v>34606</v>
      </c>
      <c r="E6" s="770">
        <v>45563</v>
      </c>
      <c r="F6" s="771">
        <v>2395.8000000000002</v>
      </c>
      <c r="G6" s="771">
        <v>196.75</v>
      </c>
      <c r="H6" s="771">
        <v>0</v>
      </c>
      <c r="I6" s="772">
        <f t="shared" si="1"/>
        <v>196.75</v>
      </c>
    </row>
    <row r="7" spans="1:9" x14ac:dyDescent="0.2">
      <c r="A7" s="768" t="s">
        <v>1877</v>
      </c>
      <c r="B7" s="769" t="s">
        <v>1878</v>
      </c>
      <c r="C7" s="769" t="s">
        <v>1879</v>
      </c>
      <c r="D7" s="770">
        <v>42213</v>
      </c>
      <c r="E7" s="770">
        <v>46589</v>
      </c>
      <c r="F7" s="771">
        <v>2319.71</v>
      </c>
      <c r="G7" s="771">
        <v>9745.91</v>
      </c>
      <c r="H7" s="771">
        <v>1296</v>
      </c>
      <c r="I7" s="772">
        <f t="shared" si="1"/>
        <v>11041.91</v>
      </c>
    </row>
    <row r="8" spans="1:9" x14ac:dyDescent="0.2">
      <c r="A8" s="768" t="s">
        <v>1880</v>
      </c>
      <c r="B8" s="769" t="s">
        <v>1881</v>
      </c>
      <c r="C8" s="769" t="s">
        <v>1882</v>
      </c>
      <c r="D8" s="770">
        <v>22469</v>
      </c>
      <c r="E8" s="770">
        <v>46737</v>
      </c>
      <c r="F8" s="771">
        <v>50994.400000000001</v>
      </c>
      <c r="G8" s="771">
        <v>28324.02</v>
      </c>
      <c r="H8" s="771">
        <v>5664.8</v>
      </c>
      <c r="I8" s="772">
        <f t="shared" si="1"/>
        <v>33988.82</v>
      </c>
    </row>
    <row r="9" spans="1:9" x14ac:dyDescent="0.2">
      <c r="A9" s="768" t="s">
        <v>1883</v>
      </c>
      <c r="B9" s="769" t="s">
        <v>1884</v>
      </c>
      <c r="C9" s="769" t="s">
        <v>1885</v>
      </c>
      <c r="D9" s="770">
        <v>22725</v>
      </c>
      <c r="E9" s="770">
        <v>46737</v>
      </c>
      <c r="F9" s="771">
        <v>5369.41</v>
      </c>
      <c r="G9" s="771">
        <v>9200.82</v>
      </c>
      <c r="H9" s="771">
        <v>1840.16</v>
      </c>
      <c r="I9" s="772">
        <f t="shared" si="1"/>
        <v>11040.98</v>
      </c>
    </row>
    <row r="10" spans="1:9" x14ac:dyDescent="0.2">
      <c r="A10" s="768" t="s">
        <v>1886</v>
      </c>
      <c r="B10" s="769" t="s">
        <v>1881</v>
      </c>
      <c r="C10" s="769" t="s">
        <v>1887</v>
      </c>
      <c r="D10" s="770">
        <v>22733</v>
      </c>
      <c r="E10" s="770">
        <v>46737</v>
      </c>
      <c r="F10" s="771">
        <v>24.48</v>
      </c>
      <c r="G10" s="771">
        <v>189.84</v>
      </c>
      <c r="H10" s="771">
        <v>37.96</v>
      </c>
      <c r="I10" s="772">
        <f t="shared" si="1"/>
        <v>227.8</v>
      </c>
    </row>
    <row r="11" spans="1:9" x14ac:dyDescent="0.2">
      <c r="A11" s="768" t="s">
        <v>1888</v>
      </c>
      <c r="B11" s="769" t="s">
        <v>1889</v>
      </c>
      <c r="C11" s="769" t="s">
        <v>1890</v>
      </c>
      <c r="D11" s="770">
        <v>39773</v>
      </c>
      <c r="E11" s="770">
        <v>43424</v>
      </c>
      <c r="F11" s="771">
        <v>1710</v>
      </c>
      <c r="G11" s="771">
        <v>0</v>
      </c>
      <c r="H11" s="771">
        <v>0</v>
      </c>
      <c r="I11" s="772">
        <f t="shared" si="1"/>
        <v>0</v>
      </c>
    </row>
    <row r="12" spans="1:9" x14ac:dyDescent="0.2">
      <c r="A12" s="768" t="s">
        <v>1891</v>
      </c>
      <c r="B12" s="769" t="s">
        <v>1881</v>
      </c>
      <c r="C12" s="769" t="s">
        <v>1892</v>
      </c>
      <c r="D12" s="770">
        <v>23924</v>
      </c>
      <c r="E12" s="770">
        <v>46737</v>
      </c>
      <c r="F12" s="771">
        <v>54.48</v>
      </c>
      <c r="G12" s="771">
        <v>422.5</v>
      </c>
      <c r="H12" s="771">
        <v>84.5</v>
      </c>
      <c r="I12" s="772">
        <f t="shared" si="1"/>
        <v>507</v>
      </c>
    </row>
    <row r="13" spans="1:9" x14ac:dyDescent="0.2">
      <c r="A13" s="768" t="s">
        <v>1893</v>
      </c>
      <c r="B13" s="769" t="s">
        <v>1894</v>
      </c>
      <c r="C13" s="769" t="s">
        <v>1895</v>
      </c>
      <c r="D13" s="770">
        <v>24034</v>
      </c>
      <c r="E13" s="770">
        <v>46737</v>
      </c>
      <c r="F13" s="771">
        <v>2187</v>
      </c>
      <c r="G13" s="771">
        <v>5934.97</v>
      </c>
      <c r="H13" s="771">
        <v>1186.99</v>
      </c>
      <c r="I13" s="772">
        <f t="shared" si="1"/>
        <v>7121.96</v>
      </c>
    </row>
    <row r="14" spans="1:9" x14ac:dyDescent="0.2">
      <c r="A14" s="768" t="s">
        <v>1896</v>
      </c>
      <c r="B14" s="769" t="s">
        <v>1881</v>
      </c>
      <c r="C14" s="769" t="s">
        <v>1897</v>
      </c>
      <c r="D14" s="770">
        <v>24882</v>
      </c>
      <c r="E14" s="770">
        <v>46737</v>
      </c>
      <c r="F14" s="771">
        <v>5935</v>
      </c>
      <c r="G14" s="771">
        <v>2700.97</v>
      </c>
      <c r="H14" s="771">
        <v>540.19000000000005</v>
      </c>
      <c r="I14" s="772">
        <f t="shared" si="1"/>
        <v>3241.16</v>
      </c>
    </row>
    <row r="15" spans="1:9" x14ac:dyDescent="0.2">
      <c r="A15" s="768" t="s">
        <v>1898</v>
      </c>
      <c r="B15" s="769" t="s">
        <v>1899</v>
      </c>
      <c r="C15" s="769" t="s">
        <v>1900</v>
      </c>
      <c r="D15" s="770">
        <v>26660</v>
      </c>
      <c r="E15" s="770">
        <v>46737</v>
      </c>
      <c r="F15" s="771">
        <v>160632</v>
      </c>
      <c r="G15" s="771">
        <v>12879.8</v>
      </c>
      <c r="H15" s="771">
        <v>207444.96</v>
      </c>
      <c r="I15" s="772">
        <f t="shared" si="1"/>
        <v>220324.75999999998</v>
      </c>
    </row>
    <row r="16" spans="1:9" x14ac:dyDescent="0.2">
      <c r="A16" s="768" t="s">
        <v>1901</v>
      </c>
      <c r="B16" s="769" t="s">
        <v>1884</v>
      </c>
      <c r="C16" s="769" t="s">
        <v>1902</v>
      </c>
      <c r="D16" s="770">
        <v>24545</v>
      </c>
      <c r="E16" s="770">
        <v>46737</v>
      </c>
      <c r="F16" s="771">
        <v>724.3</v>
      </c>
      <c r="G16" s="771">
        <v>981.26</v>
      </c>
      <c r="H16" s="771">
        <v>196.25</v>
      </c>
      <c r="I16" s="772">
        <f t="shared" si="1"/>
        <v>1177.51</v>
      </c>
    </row>
    <row r="17" spans="1:9" x14ac:dyDescent="0.2">
      <c r="A17" s="768" t="s">
        <v>1904</v>
      </c>
      <c r="B17" s="769" t="s">
        <v>1899</v>
      </c>
      <c r="C17" s="769" t="s">
        <v>1905</v>
      </c>
      <c r="D17" s="770">
        <v>25141</v>
      </c>
      <c r="E17" s="770">
        <v>46737</v>
      </c>
      <c r="F17" s="771">
        <v>9741.15</v>
      </c>
      <c r="G17" s="771">
        <v>2767.32</v>
      </c>
      <c r="H17" s="771">
        <v>553.46</v>
      </c>
      <c r="I17" s="772">
        <f t="shared" si="1"/>
        <v>3320.78</v>
      </c>
    </row>
    <row r="18" spans="1:9" x14ac:dyDescent="0.2">
      <c r="A18" s="768" t="s">
        <v>1906</v>
      </c>
      <c r="B18" s="769" t="s">
        <v>1907</v>
      </c>
      <c r="C18" s="769" t="s">
        <v>1908</v>
      </c>
      <c r="D18" s="770">
        <v>42213</v>
      </c>
      <c r="E18" s="770">
        <v>45769</v>
      </c>
      <c r="F18" s="771">
        <v>1620</v>
      </c>
      <c r="G18" s="771">
        <v>13397.89</v>
      </c>
      <c r="H18" s="771">
        <v>1000</v>
      </c>
      <c r="I18" s="772">
        <f t="shared" si="1"/>
        <v>14397.89</v>
      </c>
    </row>
    <row r="19" spans="1:9" x14ac:dyDescent="0.2">
      <c r="A19" s="768" t="s">
        <v>1909</v>
      </c>
      <c r="B19" s="769" t="s">
        <v>1910</v>
      </c>
      <c r="C19" s="769" t="s">
        <v>1903</v>
      </c>
      <c r="D19" s="770">
        <v>42114</v>
      </c>
      <c r="E19" s="770">
        <v>46737</v>
      </c>
      <c r="F19" s="771">
        <v>810</v>
      </c>
      <c r="G19" s="771">
        <v>1859.96</v>
      </c>
      <c r="H19" s="771">
        <v>500</v>
      </c>
      <c r="I19" s="772">
        <f t="shared" si="1"/>
        <v>2359.96</v>
      </c>
    </row>
    <row r="20" spans="1:9" x14ac:dyDescent="0.2">
      <c r="A20" s="768" t="s">
        <v>1911</v>
      </c>
      <c r="B20" s="769" t="s">
        <v>1912</v>
      </c>
      <c r="C20" s="769" t="s">
        <v>1913</v>
      </c>
      <c r="D20" s="770">
        <v>25050</v>
      </c>
      <c r="E20" s="770">
        <v>44911</v>
      </c>
      <c r="F20" s="771">
        <v>1617.5</v>
      </c>
      <c r="G20" s="771">
        <v>4389.49</v>
      </c>
      <c r="H20" s="771">
        <v>877.89</v>
      </c>
      <c r="I20" s="772">
        <f t="shared" si="1"/>
        <v>5267.38</v>
      </c>
    </row>
    <row r="21" spans="1:9" x14ac:dyDescent="0.2">
      <c r="A21" s="768" t="s">
        <v>1914</v>
      </c>
      <c r="B21" s="769" t="s">
        <v>1881</v>
      </c>
      <c r="C21" s="769" t="s">
        <v>1915</v>
      </c>
      <c r="D21" s="770">
        <v>25141</v>
      </c>
      <c r="E21" s="770">
        <v>46737</v>
      </c>
      <c r="F21" s="771">
        <v>5215</v>
      </c>
      <c r="G21" s="771">
        <v>10559.77</v>
      </c>
      <c r="H21" s="771">
        <v>2111.9499999999998</v>
      </c>
      <c r="I21" s="772">
        <f t="shared" si="1"/>
        <v>12671.720000000001</v>
      </c>
    </row>
    <row r="22" spans="1:9" x14ac:dyDescent="0.2">
      <c r="A22" s="768" t="s">
        <v>1916</v>
      </c>
      <c r="B22" s="769" t="s">
        <v>1917</v>
      </c>
      <c r="C22" s="769" t="s">
        <v>1918</v>
      </c>
      <c r="D22" s="770">
        <v>34452</v>
      </c>
      <c r="E22" s="770">
        <v>44911</v>
      </c>
      <c r="F22" s="771">
        <v>2221.38</v>
      </c>
      <c r="G22" s="771">
        <v>4903.47</v>
      </c>
      <c r="H22" s="771">
        <v>1204.79</v>
      </c>
      <c r="I22" s="772">
        <f t="shared" si="1"/>
        <v>6108.26</v>
      </c>
    </row>
    <row r="23" spans="1:9" x14ac:dyDescent="0.2">
      <c r="A23" s="768" t="s">
        <v>1919</v>
      </c>
      <c r="B23" s="769" t="s">
        <v>1920</v>
      </c>
      <c r="C23" s="769" t="s">
        <v>3132</v>
      </c>
      <c r="D23" s="770">
        <v>43425</v>
      </c>
      <c r="E23" s="770">
        <v>48898</v>
      </c>
      <c r="F23" s="771">
        <v>2209.1</v>
      </c>
      <c r="G23" s="771">
        <v>24533.82</v>
      </c>
      <c r="H23" s="771">
        <v>1200</v>
      </c>
      <c r="I23" s="772">
        <f t="shared" si="1"/>
        <v>25733.82</v>
      </c>
    </row>
    <row r="24" spans="1:9" x14ac:dyDescent="0.2">
      <c r="A24" s="768" t="s">
        <v>1921</v>
      </c>
      <c r="B24" s="769" t="s">
        <v>1899</v>
      </c>
      <c r="C24" s="769" t="s">
        <v>1922</v>
      </c>
      <c r="D24" s="770">
        <v>25141</v>
      </c>
      <c r="E24" s="770">
        <v>43403</v>
      </c>
      <c r="F24" s="771">
        <v>10921.56</v>
      </c>
      <c r="G24" s="771">
        <v>29823.02</v>
      </c>
      <c r="H24" s="771">
        <v>4819.1099999999997</v>
      </c>
      <c r="I24" s="772">
        <f t="shared" si="1"/>
        <v>34642.129999999997</v>
      </c>
    </row>
    <row r="25" spans="1:9" x14ac:dyDescent="0.2">
      <c r="A25" s="768" t="s">
        <v>1923</v>
      </c>
      <c r="B25" s="769" t="s">
        <v>1899</v>
      </c>
      <c r="C25" s="769" t="s">
        <v>1924</v>
      </c>
      <c r="D25" s="770">
        <v>26660</v>
      </c>
      <c r="E25" s="770">
        <v>46737</v>
      </c>
      <c r="F25" s="771">
        <v>1158.5</v>
      </c>
      <c r="G25" s="771">
        <v>55582.37</v>
      </c>
      <c r="H25" s="771">
        <v>13022.02</v>
      </c>
      <c r="I25" s="772">
        <f t="shared" si="1"/>
        <v>68604.39</v>
      </c>
    </row>
    <row r="26" spans="1:9" x14ac:dyDescent="0.2">
      <c r="A26" s="768" t="s">
        <v>1925</v>
      </c>
      <c r="B26" s="769" t="s">
        <v>1899</v>
      </c>
      <c r="C26" s="769" t="s">
        <v>1926</v>
      </c>
      <c r="D26" s="770">
        <v>37673</v>
      </c>
      <c r="E26" s="770">
        <v>44911</v>
      </c>
      <c r="F26" s="771">
        <v>13859.28</v>
      </c>
      <c r="G26" s="771">
        <v>59138.92</v>
      </c>
      <c r="H26" s="771">
        <v>11827.78</v>
      </c>
      <c r="I26" s="772">
        <f t="shared" si="1"/>
        <v>70966.7</v>
      </c>
    </row>
    <row r="27" spans="1:9" x14ac:dyDescent="0.2">
      <c r="A27" s="768" t="s">
        <v>1927</v>
      </c>
      <c r="B27" s="769" t="s">
        <v>296</v>
      </c>
      <c r="C27" s="769" t="s">
        <v>1928</v>
      </c>
      <c r="D27" s="770">
        <v>36589</v>
      </c>
      <c r="E27" s="770">
        <v>44911</v>
      </c>
      <c r="F27" s="771">
        <v>2093.5100000000002</v>
      </c>
      <c r="G27" s="771">
        <v>19928.53</v>
      </c>
      <c r="H27" s="771">
        <v>3985.7</v>
      </c>
      <c r="I27" s="772">
        <f t="shared" si="1"/>
        <v>23914.23</v>
      </c>
    </row>
    <row r="28" spans="1:9" x14ac:dyDescent="0.2">
      <c r="A28" s="768" t="s">
        <v>1929</v>
      </c>
      <c r="B28" s="769" t="s">
        <v>1930</v>
      </c>
      <c r="C28" s="769" t="s">
        <v>1931</v>
      </c>
      <c r="D28" s="770">
        <v>42481</v>
      </c>
      <c r="E28" s="770">
        <v>48367</v>
      </c>
      <c r="F28" s="771">
        <v>4825</v>
      </c>
      <c r="G28" s="771">
        <v>28891.7</v>
      </c>
      <c r="H28" s="771">
        <v>2160</v>
      </c>
      <c r="I28" s="772">
        <f t="shared" si="1"/>
        <v>31051.7</v>
      </c>
    </row>
    <row r="29" spans="1:9" x14ac:dyDescent="0.2">
      <c r="A29" s="768" t="s">
        <v>1932</v>
      </c>
      <c r="B29" s="769" t="s">
        <v>1933</v>
      </c>
      <c r="C29" s="769" t="s">
        <v>1934</v>
      </c>
      <c r="D29" s="770">
        <v>42110</v>
      </c>
      <c r="E29" s="770">
        <v>45424</v>
      </c>
      <c r="F29" s="771">
        <v>7440</v>
      </c>
      <c r="G29" s="771">
        <v>34151.379999999997</v>
      </c>
      <c r="H29" s="771">
        <v>3600</v>
      </c>
      <c r="I29" s="772">
        <f t="shared" si="1"/>
        <v>37751.379999999997</v>
      </c>
    </row>
    <row r="30" spans="1:9" x14ac:dyDescent="0.2">
      <c r="A30" s="768" t="s">
        <v>1935</v>
      </c>
      <c r="B30" s="769" t="s">
        <v>1936</v>
      </c>
      <c r="C30" s="769" t="s">
        <v>1937</v>
      </c>
      <c r="D30" s="770">
        <v>40638</v>
      </c>
      <c r="E30" s="770">
        <v>45851</v>
      </c>
      <c r="F30" s="771">
        <v>9957</v>
      </c>
      <c r="G30" s="771">
        <v>23580.02</v>
      </c>
      <c r="H30" s="771">
        <v>5337.2</v>
      </c>
      <c r="I30" s="772">
        <f t="shared" si="1"/>
        <v>28917.22</v>
      </c>
    </row>
    <row r="31" spans="1:9" x14ac:dyDescent="0.2">
      <c r="A31" s="768" t="s">
        <v>1938</v>
      </c>
      <c r="B31" s="769" t="s">
        <v>1939</v>
      </c>
      <c r="C31" s="769" t="s">
        <v>1940</v>
      </c>
      <c r="D31" s="770">
        <v>38674</v>
      </c>
      <c r="E31" s="770">
        <v>44039</v>
      </c>
      <c r="F31" s="771">
        <v>2430</v>
      </c>
      <c r="G31" s="771">
        <v>18817.38</v>
      </c>
      <c r="H31" s="771">
        <v>3763.47</v>
      </c>
      <c r="I31" s="772">
        <f t="shared" si="1"/>
        <v>22580.850000000002</v>
      </c>
    </row>
    <row r="32" spans="1:9" x14ac:dyDescent="0.2">
      <c r="A32" s="768" t="s">
        <v>1941</v>
      </c>
      <c r="B32" s="769" t="s">
        <v>1942</v>
      </c>
      <c r="C32" s="769" t="s">
        <v>1943</v>
      </c>
      <c r="D32" s="770">
        <v>39773</v>
      </c>
      <c r="E32" s="770">
        <v>43590</v>
      </c>
      <c r="F32" s="771">
        <v>810</v>
      </c>
      <c r="G32" s="771">
        <v>5927.68</v>
      </c>
      <c r="H32" s="771">
        <v>2745.31</v>
      </c>
      <c r="I32" s="772">
        <f t="shared" si="1"/>
        <v>8672.99</v>
      </c>
    </row>
    <row r="33" spans="1:9" x14ac:dyDescent="0.2">
      <c r="A33" s="768" t="s">
        <v>1944</v>
      </c>
      <c r="B33" s="769" t="s">
        <v>2884</v>
      </c>
      <c r="C33" s="769" t="s">
        <v>1945</v>
      </c>
      <c r="D33" s="770">
        <v>37526</v>
      </c>
      <c r="E33" s="770">
        <v>45137</v>
      </c>
      <c r="F33" s="771">
        <v>9268.48</v>
      </c>
      <c r="G33" s="771">
        <v>30884.240000000002</v>
      </c>
      <c r="H33" s="771">
        <v>6978.5</v>
      </c>
      <c r="I33" s="772">
        <f t="shared" si="1"/>
        <v>37862.740000000005</v>
      </c>
    </row>
    <row r="34" spans="1:9" x14ac:dyDescent="0.2">
      <c r="A34" s="768" t="s">
        <v>1946</v>
      </c>
      <c r="B34" s="769" t="s">
        <v>296</v>
      </c>
      <c r="C34" s="769" t="s">
        <v>1947</v>
      </c>
      <c r="D34" s="770">
        <v>41255</v>
      </c>
      <c r="E34" s="770">
        <v>45489</v>
      </c>
      <c r="F34" s="771">
        <v>9378.75</v>
      </c>
      <c r="G34" s="771">
        <v>48972.78</v>
      </c>
      <c r="H34" s="771">
        <v>0</v>
      </c>
      <c r="I34" s="772">
        <f t="shared" si="1"/>
        <v>48972.78</v>
      </c>
    </row>
    <row r="35" spans="1:9" x14ac:dyDescent="0.2">
      <c r="A35" s="768" t="s">
        <v>1948</v>
      </c>
      <c r="B35" s="769" t="s">
        <v>1949</v>
      </c>
      <c r="C35" s="769" t="s">
        <v>1950</v>
      </c>
      <c r="D35" s="770">
        <v>41820</v>
      </c>
      <c r="E35" s="770">
        <v>45138</v>
      </c>
      <c r="F35" s="771">
        <v>77890.8</v>
      </c>
      <c r="G35" s="771">
        <v>14589.05</v>
      </c>
      <c r="H35" s="771">
        <v>4400</v>
      </c>
      <c r="I35" s="772">
        <f t="shared" si="1"/>
        <v>18989.05</v>
      </c>
    </row>
    <row r="36" spans="1:9" x14ac:dyDescent="0.2">
      <c r="A36" s="768" t="s">
        <v>1951</v>
      </c>
      <c r="B36" s="769" t="s">
        <v>1952</v>
      </c>
      <c r="C36" s="769" t="s">
        <v>1953</v>
      </c>
      <c r="D36" s="770">
        <v>37421</v>
      </c>
      <c r="E36" s="770">
        <v>44738</v>
      </c>
      <c r="F36" s="771">
        <v>2394.15</v>
      </c>
      <c r="G36" s="771">
        <v>5466.56</v>
      </c>
      <c r="H36" s="771">
        <v>4373.25</v>
      </c>
      <c r="I36" s="772">
        <f t="shared" si="1"/>
        <v>9839.8100000000013</v>
      </c>
    </row>
    <row r="37" spans="1:9" x14ac:dyDescent="0.2">
      <c r="A37" s="768" t="s">
        <v>1954</v>
      </c>
      <c r="B37" s="769" t="s">
        <v>1955</v>
      </c>
      <c r="C37" s="769" t="s">
        <v>1956</v>
      </c>
      <c r="D37" s="770">
        <v>41991</v>
      </c>
      <c r="E37" s="770">
        <v>44251</v>
      </c>
      <c r="F37" s="771">
        <v>3864</v>
      </c>
      <c r="G37" s="771">
        <v>25777.37</v>
      </c>
      <c r="H37" s="771">
        <v>2387</v>
      </c>
      <c r="I37" s="772">
        <f t="shared" si="1"/>
        <v>28164.37</v>
      </c>
    </row>
    <row r="38" spans="1:9" x14ac:dyDescent="0.2">
      <c r="A38" s="768" t="s">
        <v>1957</v>
      </c>
      <c r="B38" s="769" t="s">
        <v>1899</v>
      </c>
      <c r="C38" s="769" t="s">
        <v>1958</v>
      </c>
      <c r="D38" s="770">
        <v>38531</v>
      </c>
      <c r="E38" s="770">
        <v>49456</v>
      </c>
      <c r="F38" s="771">
        <v>101676.8</v>
      </c>
      <c r="G38" s="771">
        <v>188788.21</v>
      </c>
      <c r="H38" s="771">
        <v>1198111.6000000001</v>
      </c>
      <c r="I38" s="772">
        <f t="shared" si="1"/>
        <v>1386899.81</v>
      </c>
    </row>
    <row r="39" spans="1:9" x14ac:dyDescent="0.2">
      <c r="A39" s="768" t="s">
        <v>1959</v>
      </c>
      <c r="B39" s="769" t="s">
        <v>3133</v>
      </c>
      <c r="C39" s="769" t="s">
        <v>1960</v>
      </c>
      <c r="D39" s="770">
        <v>38832</v>
      </c>
      <c r="E39" s="770">
        <v>44204</v>
      </c>
      <c r="F39" s="771">
        <v>1155.5999999999999</v>
      </c>
      <c r="G39" s="771">
        <v>4726.3599999999997</v>
      </c>
      <c r="H39" s="771">
        <v>945.27</v>
      </c>
      <c r="I39" s="772">
        <f t="shared" si="1"/>
        <v>5671.6299999999992</v>
      </c>
    </row>
    <row r="40" spans="1:9" x14ac:dyDescent="0.2">
      <c r="A40" s="768" t="s">
        <v>1961</v>
      </c>
      <c r="B40" s="769" t="s">
        <v>1962</v>
      </c>
      <c r="C40" s="769" t="s">
        <v>1963</v>
      </c>
      <c r="D40" s="770">
        <v>38342</v>
      </c>
      <c r="E40" s="770">
        <v>49306</v>
      </c>
      <c r="F40" s="771">
        <v>62677.35</v>
      </c>
      <c r="G40" s="771">
        <v>321907.34000000003</v>
      </c>
      <c r="H40" s="771">
        <v>107247.74</v>
      </c>
      <c r="I40" s="772">
        <f t="shared" si="1"/>
        <v>429155.08</v>
      </c>
    </row>
    <row r="41" spans="1:9" x14ac:dyDescent="0.2">
      <c r="A41" s="768" t="s">
        <v>1964</v>
      </c>
      <c r="B41" s="769" t="s">
        <v>1965</v>
      </c>
      <c r="C41" s="769" t="s">
        <v>1966</v>
      </c>
      <c r="D41" s="770">
        <v>40018</v>
      </c>
      <c r="E41" s="770">
        <v>43684</v>
      </c>
      <c r="F41" s="771">
        <v>4792</v>
      </c>
      <c r="G41" s="771">
        <v>34322.85</v>
      </c>
      <c r="H41" s="771">
        <v>8055.76</v>
      </c>
      <c r="I41" s="772">
        <f t="shared" si="1"/>
        <v>42378.61</v>
      </c>
    </row>
    <row r="42" spans="1:9" x14ac:dyDescent="0.2">
      <c r="A42" s="768" t="s">
        <v>1967</v>
      </c>
      <c r="B42" s="769" t="s">
        <v>1968</v>
      </c>
      <c r="C42" s="769" t="s">
        <v>1903</v>
      </c>
      <c r="D42" s="770">
        <v>40310</v>
      </c>
      <c r="E42" s="770">
        <v>45778</v>
      </c>
      <c r="F42" s="771">
        <v>1587.5</v>
      </c>
      <c r="G42" s="771">
        <v>8342.0300000000007</v>
      </c>
      <c r="H42" s="771">
        <v>3202.32</v>
      </c>
      <c r="I42" s="772">
        <f t="shared" si="1"/>
        <v>11544.35</v>
      </c>
    </row>
    <row r="43" spans="1:9" x14ac:dyDescent="0.2">
      <c r="A43" s="768" t="s">
        <v>1969</v>
      </c>
      <c r="B43" s="769" t="s">
        <v>3134</v>
      </c>
      <c r="C43" s="769" t="s">
        <v>1970</v>
      </c>
      <c r="D43" s="770">
        <v>43153</v>
      </c>
      <c r="E43" s="770">
        <v>46816</v>
      </c>
      <c r="F43" s="771">
        <v>1750</v>
      </c>
      <c r="G43" s="771">
        <v>16694.43</v>
      </c>
      <c r="H43" s="771">
        <v>1020</v>
      </c>
      <c r="I43" s="772">
        <f t="shared" si="1"/>
        <v>17714.43</v>
      </c>
    </row>
    <row r="44" spans="1:9" x14ac:dyDescent="0.2">
      <c r="A44" s="768" t="s">
        <v>1971</v>
      </c>
      <c r="B44" s="769" t="s">
        <v>1972</v>
      </c>
      <c r="C44" s="769" t="s">
        <v>1973</v>
      </c>
      <c r="D44" s="770">
        <v>35601</v>
      </c>
      <c r="E44" s="770">
        <v>46568</v>
      </c>
      <c r="F44" s="771">
        <v>2760</v>
      </c>
      <c r="G44" s="771">
        <v>6337.65</v>
      </c>
      <c r="H44" s="771">
        <v>4031.78</v>
      </c>
      <c r="I44" s="772">
        <f t="shared" si="1"/>
        <v>10369.43</v>
      </c>
    </row>
    <row r="45" spans="1:9" x14ac:dyDescent="0.2">
      <c r="A45" s="768" t="s">
        <v>1975</v>
      </c>
      <c r="B45" s="769" t="s">
        <v>1976</v>
      </c>
      <c r="C45" s="769" t="s">
        <v>1977</v>
      </c>
      <c r="D45" s="770">
        <v>41619</v>
      </c>
      <c r="E45" s="770">
        <v>45323</v>
      </c>
      <c r="F45" s="771">
        <v>6200</v>
      </c>
      <c r="G45" s="771">
        <v>27862.9</v>
      </c>
      <c r="H45" s="771">
        <v>3240</v>
      </c>
      <c r="I45" s="772">
        <f t="shared" si="1"/>
        <v>31102.9</v>
      </c>
    </row>
    <row r="46" spans="1:9" x14ac:dyDescent="0.2">
      <c r="A46" s="768" t="s">
        <v>1978</v>
      </c>
      <c r="B46" s="769" t="s">
        <v>1979</v>
      </c>
      <c r="C46" s="769" t="s">
        <v>2885</v>
      </c>
      <c r="D46" s="770">
        <v>42782</v>
      </c>
      <c r="E46" s="770">
        <v>46456</v>
      </c>
      <c r="F46" s="771">
        <v>3746.2</v>
      </c>
      <c r="G46" s="771">
        <v>32707.919999999998</v>
      </c>
      <c r="H46" s="771">
        <v>2100</v>
      </c>
      <c r="I46" s="772">
        <f t="shared" si="1"/>
        <v>34807.919999999998</v>
      </c>
    </row>
    <row r="47" spans="1:9" x14ac:dyDescent="0.2">
      <c r="A47" s="768" t="s">
        <v>1980</v>
      </c>
      <c r="B47" s="769" t="s">
        <v>1981</v>
      </c>
      <c r="C47" s="769" t="s">
        <v>1982</v>
      </c>
      <c r="D47" s="770">
        <v>42355</v>
      </c>
      <c r="E47" s="770">
        <v>43854</v>
      </c>
      <c r="F47" s="771">
        <v>258</v>
      </c>
      <c r="G47" s="771">
        <v>4493.66</v>
      </c>
      <c r="H47" s="771">
        <v>250</v>
      </c>
      <c r="I47" s="772">
        <f t="shared" si="1"/>
        <v>4743.66</v>
      </c>
    </row>
    <row r="48" spans="1:9" x14ac:dyDescent="0.2">
      <c r="A48" s="768" t="s">
        <v>1983</v>
      </c>
      <c r="B48" s="769" t="s">
        <v>3135</v>
      </c>
      <c r="C48" s="769" t="s">
        <v>1984</v>
      </c>
      <c r="D48" s="770">
        <v>31988</v>
      </c>
      <c r="E48" s="770">
        <v>46737</v>
      </c>
      <c r="F48" s="771">
        <v>25028.93</v>
      </c>
      <c r="G48" s="771">
        <v>28810.29</v>
      </c>
      <c r="H48" s="771">
        <v>5237.88</v>
      </c>
      <c r="I48" s="772">
        <f t="shared" si="1"/>
        <v>34048.17</v>
      </c>
    </row>
    <row r="49" spans="1:9" x14ac:dyDescent="0.2">
      <c r="A49" s="768" t="s">
        <v>1985</v>
      </c>
      <c r="B49" s="769" t="s">
        <v>1986</v>
      </c>
      <c r="C49" s="769" t="s">
        <v>2886</v>
      </c>
      <c r="D49" s="770">
        <v>42845</v>
      </c>
      <c r="E49" s="770">
        <v>50098</v>
      </c>
      <c r="F49" s="771">
        <v>5557.02</v>
      </c>
      <c r="G49" s="771">
        <v>31839.49</v>
      </c>
      <c r="H49" s="771">
        <v>2600</v>
      </c>
      <c r="I49" s="772">
        <f t="shared" si="1"/>
        <v>34439.490000000005</v>
      </c>
    </row>
    <row r="50" spans="1:9" x14ac:dyDescent="0.2">
      <c r="A50" s="768" t="s">
        <v>1987</v>
      </c>
      <c r="B50" s="769" t="s">
        <v>1988</v>
      </c>
      <c r="C50" s="769" t="s">
        <v>1989</v>
      </c>
      <c r="D50" s="770">
        <v>39647</v>
      </c>
      <c r="E50" s="770">
        <v>43964</v>
      </c>
      <c r="F50" s="771">
        <v>448.78</v>
      </c>
      <c r="G50" s="771">
        <v>5887.46</v>
      </c>
      <c r="H50" s="771">
        <v>1116.49</v>
      </c>
      <c r="I50" s="772">
        <f t="shared" si="1"/>
        <v>7003.95</v>
      </c>
    </row>
    <row r="51" spans="1:9" x14ac:dyDescent="0.2">
      <c r="A51" s="768" t="s">
        <v>1990</v>
      </c>
      <c r="B51" s="769" t="s">
        <v>1991</v>
      </c>
      <c r="C51" s="769" t="s">
        <v>1992</v>
      </c>
      <c r="D51" s="770">
        <v>39409</v>
      </c>
      <c r="E51" s="770">
        <v>44957</v>
      </c>
      <c r="F51" s="771">
        <v>2430</v>
      </c>
      <c r="G51" s="771">
        <v>23256.32</v>
      </c>
      <c r="H51" s="771">
        <v>6825.96</v>
      </c>
      <c r="I51" s="772">
        <f t="shared" si="1"/>
        <v>30082.28</v>
      </c>
    </row>
    <row r="52" spans="1:9" x14ac:dyDescent="0.2">
      <c r="A52" s="768" t="s">
        <v>1993</v>
      </c>
      <c r="B52" s="769" t="s">
        <v>1994</v>
      </c>
      <c r="C52" s="769" t="s">
        <v>1995</v>
      </c>
      <c r="D52" s="770">
        <v>32499</v>
      </c>
      <c r="E52" s="770">
        <v>46737</v>
      </c>
      <c r="F52" s="771">
        <v>348</v>
      </c>
      <c r="G52" s="771">
        <v>414.18</v>
      </c>
      <c r="H52" s="771">
        <v>82.83</v>
      </c>
      <c r="I52" s="772">
        <f t="shared" si="1"/>
        <v>497.01</v>
      </c>
    </row>
    <row r="53" spans="1:9" x14ac:dyDescent="0.2">
      <c r="A53" s="768" t="s">
        <v>1996</v>
      </c>
      <c r="B53" s="769" t="s">
        <v>1997</v>
      </c>
      <c r="C53" s="769" t="s">
        <v>1998</v>
      </c>
      <c r="D53" s="770">
        <v>39864</v>
      </c>
      <c r="E53" s="770">
        <v>43624</v>
      </c>
      <c r="F53" s="771">
        <v>534.37</v>
      </c>
      <c r="G53" s="771">
        <v>10070.719999999999</v>
      </c>
      <c r="H53" s="771">
        <v>2225.92</v>
      </c>
      <c r="I53" s="772">
        <f t="shared" si="1"/>
        <v>12296.64</v>
      </c>
    </row>
    <row r="54" spans="1:9" x14ac:dyDescent="0.2">
      <c r="A54" s="768" t="s">
        <v>1999</v>
      </c>
      <c r="B54" s="769" t="s">
        <v>3135</v>
      </c>
      <c r="C54" s="769" t="s">
        <v>2000</v>
      </c>
      <c r="D54" s="770">
        <v>39066</v>
      </c>
      <c r="E54" s="770">
        <v>44418</v>
      </c>
      <c r="F54" s="771">
        <v>112.92</v>
      </c>
      <c r="G54" s="771">
        <v>191.71</v>
      </c>
      <c r="H54" s="771">
        <v>172.54</v>
      </c>
      <c r="I54" s="772">
        <f t="shared" si="1"/>
        <v>364.25</v>
      </c>
    </row>
    <row r="55" spans="1:9" x14ac:dyDescent="0.2">
      <c r="A55" s="768" t="s">
        <v>2001</v>
      </c>
      <c r="B55" s="769" t="s">
        <v>2002</v>
      </c>
      <c r="C55" s="769" t="s">
        <v>2003</v>
      </c>
      <c r="D55" s="770">
        <v>32576</v>
      </c>
      <c r="E55" s="770">
        <v>49016</v>
      </c>
      <c r="F55" s="771">
        <v>15400</v>
      </c>
      <c r="G55" s="771">
        <v>43323.28</v>
      </c>
      <c r="H55" s="771">
        <v>26003.279999999999</v>
      </c>
      <c r="I55" s="772">
        <f t="shared" si="1"/>
        <v>69326.559999999998</v>
      </c>
    </row>
    <row r="56" spans="1:9" x14ac:dyDescent="0.2">
      <c r="A56" s="768" t="s">
        <v>2004</v>
      </c>
      <c r="B56" s="769" t="s">
        <v>2005</v>
      </c>
      <c r="C56" s="769" t="s">
        <v>2006</v>
      </c>
      <c r="D56" s="770">
        <v>39983</v>
      </c>
      <c r="E56" s="770">
        <v>47234</v>
      </c>
      <c r="F56" s="771">
        <v>127779</v>
      </c>
      <c r="G56" s="771">
        <v>0</v>
      </c>
      <c r="H56" s="771">
        <v>0</v>
      </c>
      <c r="I56" s="772">
        <f t="shared" si="1"/>
        <v>0</v>
      </c>
    </row>
    <row r="57" spans="1:9" x14ac:dyDescent="0.2">
      <c r="A57" s="768" t="s">
        <v>2007</v>
      </c>
      <c r="B57" s="769" t="s">
        <v>2008</v>
      </c>
      <c r="C57" s="769" t="s">
        <v>2009</v>
      </c>
      <c r="D57" s="770">
        <v>39920</v>
      </c>
      <c r="E57" s="770">
        <v>43580</v>
      </c>
      <c r="F57" s="771">
        <v>810</v>
      </c>
      <c r="G57" s="771">
        <v>10473.07</v>
      </c>
      <c r="H57" s="771">
        <v>2411.4299999999998</v>
      </c>
      <c r="I57" s="772">
        <f t="shared" si="1"/>
        <v>12884.5</v>
      </c>
    </row>
    <row r="58" spans="1:9" x14ac:dyDescent="0.2">
      <c r="A58" s="768" t="s">
        <v>2010</v>
      </c>
      <c r="B58" s="769" t="s">
        <v>2011</v>
      </c>
      <c r="C58" s="769" t="s">
        <v>2012</v>
      </c>
      <c r="D58" s="770">
        <v>32667</v>
      </c>
      <c r="E58" s="770">
        <v>43632</v>
      </c>
      <c r="F58" s="771">
        <v>9289</v>
      </c>
      <c r="G58" s="771">
        <v>26131.81</v>
      </c>
      <c r="H58" s="771">
        <v>5226.3599999999997</v>
      </c>
      <c r="I58" s="772">
        <f t="shared" si="1"/>
        <v>31358.170000000002</v>
      </c>
    </row>
    <row r="59" spans="1:9" x14ac:dyDescent="0.2">
      <c r="A59" s="768" t="s">
        <v>2013</v>
      </c>
      <c r="B59" s="769" t="s">
        <v>1994</v>
      </c>
      <c r="C59" s="769" t="s">
        <v>2014</v>
      </c>
      <c r="D59" s="770">
        <v>32821</v>
      </c>
      <c r="E59" s="770">
        <v>46737</v>
      </c>
      <c r="F59" s="771">
        <v>132</v>
      </c>
      <c r="G59" s="771">
        <v>157.1</v>
      </c>
      <c r="H59" s="771">
        <v>31.42</v>
      </c>
      <c r="I59" s="772">
        <f t="shared" si="1"/>
        <v>188.51999999999998</v>
      </c>
    </row>
    <row r="60" spans="1:9" x14ac:dyDescent="0.2">
      <c r="A60" s="768" t="s">
        <v>2015</v>
      </c>
      <c r="B60" s="769" t="s">
        <v>2016</v>
      </c>
      <c r="C60" s="769" t="s">
        <v>2017</v>
      </c>
      <c r="D60" s="770">
        <v>42213</v>
      </c>
      <c r="E60" s="770">
        <v>45120</v>
      </c>
      <c r="F60" s="771">
        <v>2430</v>
      </c>
      <c r="G60" s="771">
        <v>21362.18</v>
      </c>
      <c r="H60" s="771">
        <v>1600</v>
      </c>
      <c r="I60" s="772">
        <f t="shared" si="1"/>
        <v>22962.18</v>
      </c>
    </row>
    <row r="61" spans="1:9" x14ac:dyDescent="0.2">
      <c r="A61" s="768" t="s">
        <v>2018</v>
      </c>
      <c r="B61" s="769" t="s">
        <v>2019</v>
      </c>
      <c r="C61" s="769" t="s">
        <v>2020</v>
      </c>
      <c r="D61" s="770">
        <v>40352</v>
      </c>
      <c r="E61" s="770">
        <v>45913</v>
      </c>
      <c r="F61" s="771">
        <v>1100</v>
      </c>
      <c r="G61" s="771">
        <v>4402.0600000000004</v>
      </c>
      <c r="H61" s="771">
        <v>1280.92</v>
      </c>
      <c r="I61" s="772">
        <f t="shared" si="1"/>
        <v>5682.9800000000005</v>
      </c>
    </row>
    <row r="62" spans="1:9" x14ac:dyDescent="0.2">
      <c r="A62" s="768" t="s">
        <v>2021</v>
      </c>
      <c r="B62" s="769" t="s">
        <v>2887</v>
      </c>
      <c r="C62" s="769" t="s">
        <v>2022</v>
      </c>
      <c r="D62" s="770">
        <v>42916</v>
      </c>
      <c r="E62" s="770">
        <v>44407</v>
      </c>
      <c r="F62" s="771">
        <v>810</v>
      </c>
      <c r="G62" s="771">
        <v>8100.56</v>
      </c>
      <c r="H62" s="771">
        <v>547.5</v>
      </c>
      <c r="I62" s="772">
        <f t="shared" si="1"/>
        <v>8648.0600000000013</v>
      </c>
    </row>
    <row r="63" spans="1:9" x14ac:dyDescent="0.2">
      <c r="A63" s="768" t="s">
        <v>2023</v>
      </c>
      <c r="B63" s="769" t="s">
        <v>2024</v>
      </c>
      <c r="C63" s="769" t="s">
        <v>2025</v>
      </c>
      <c r="D63" s="770">
        <v>40638</v>
      </c>
      <c r="E63" s="770">
        <v>45913</v>
      </c>
      <c r="F63" s="771">
        <v>2839</v>
      </c>
      <c r="G63" s="771">
        <v>24329.39</v>
      </c>
      <c r="H63" s="771">
        <v>1451.71</v>
      </c>
      <c r="I63" s="772">
        <f t="shared" si="1"/>
        <v>25781.1</v>
      </c>
    </row>
    <row r="64" spans="1:9" x14ac:dyDescent="0.2">
      <c r="A64" s="768" t="s">
        <v>2026</v>
      </c>
      <c r="B64" s="769" t="s">
        <v>1881</v>
      </c>
      <c r="C64" s="769" t="s">
        <v>2027</v>
      </c>
      <c r="D64" s="770">
        <v>40954</v>
      </c>
      <c r="E64" s="770">
        <v>46130</v>
      </c>
      <c r="F64" s="771">
        <v>39.159999999999997</v>
      </c>
      <c r="G64" s="771">
        <v>463.83</v>
      </c>
      <c r="H64" s="771">
        <v>15.74</v>
      </c>
      <c r="I64" s="772">
        <f t="shared" si="1"/>
        <v>479.57</v>
      </c>
    </row>
    <row r="65" spans="1:9" x14ac:dyDescent="0.2">
      <c r="A65" s="768" t="s">
        <v>2028</v>
      </c>
      <c r="B65" s="769" t="s">
        <v>2029</v>
      </c>
      <c r="C65" s="769" t="s">
        <v>2030</v>
      </c>
      <c r="D65" s="770">
        <v>41255</v>
      </c>
      <c r="E65" s="770">
        <v>44247</v>
      </c>
      <c r="F65" s="771">
        <v>1620</v>
      </c>
      <c r="G65" s="771">
        <v>19509.54</v>
      </c>
      <c r="H65" s="771">
        <v>1077.56</v>
      </c>
      <c r="I65" s="772">
        <f t="shared" si="1"/>
        <v>20587.100000000002</v>
      </c>
    </row>
    <row r="66" spans="1:9" x14ac:dyDescent="0.2">
      <c r="A66" s="768" t="s">
        <v>2031</v>
      </c>
      <c r="B66" s="769" t="s">
        <v>2032</v>
      </c>
      <c r="C66" s="769" t="s">
        <v>2033</v>
      </c>
      <c r="D66" s="770">
        <v>41451</v>
      </c>
      <c r="E66" s="770">
        <v>45087</v>
      </c>
      <c r="F66" s="771">
        <v>1178</v>
      </c>
      <c r="G66" s="771">
        <v>12630.32</v>
      </c>
      <c r="H66" s="771">
        <v>585</v>
      </c>
      <c r="I66" s="772">
        <f t="shared" si="1"/>
        <v>13215.32</v>
      </c>
    </row>
    <row r="67" spans="1:9" x14ac:dyDescent="0.2">
      <c r="A67" s="768" t="s">
        <v>2034</v>
      </c>
      <c r="B67" s="769" t="s">
        <v>2035</v>
      </c>
      <c r="C67" s="769" t="s">
        <v>2036</v>
      </c>
      <c r="D67" s="770">
        <v>34011</v>
      </c>
      <c r="E67" s="770">
        <v>44967</v>
      </c>
      <c r="F67" s="771">
        <v>11081</v>
      </c>
      <c r="G67" s="771">
        <v>12230.09</v>
      </c>
      <c r="H67" s="771">
        <v>0</v>
      </c>
      <c r="I67" s="772">
        <f t="shared" si="1"/>
        <v>12230.09</v>
      </c>
    </row>
    <row r="68" spans="1:9" x14ac:dyDescent="0.2">
      <c r="A68" s="768" t="s">
        <v>2037</v>
      </c>
      <c r="B68" s="769" t="s">
        <v>2038</v>
      </c>
      <c r="C68" s="769" t="s">
        <v>2039</v>
      </c>
      <c r="D68" s="770">
        <v>39192</v>
      </c>
      <c r="E68" s="770">
        <v>44917</v>
      </c>
      <c r="F68" s="771">
        <v>14610.25</v>
      </c>
      <c r="G68" s="771">
        <v>99596.58</v>
      </c>
      <c r="H68" s="771">
        <v>29878.11</v>
      </c>
      <c r="I68" s="772">
        <f t="shared" si="1"/>
        <v>129474.69</v>
      </c>
    </row>
    <row r="69" spans="1:9" x14ac:dyDescent="0.2">
      <c r="A69" s="768" t="s">
        <v>2040</v>
      </c>
      <c r="B69" s="769" t="s">
        <v>1988</v>
      </c>
      <c r="C69" s="769" t="s">
        <v>2041</v>
      </c>
      <c r="D69" s="770">
        <v>34102</v>
      </c>
      <c r="E69" s="770">
        <v>45059</v>
      </c>
      <c r="F69" s="771">
        <v>39218.97</v>
      </c>
      <c r="G69" s="771">
        <v>103133.52</v>
      </c>
      <c r="H69" s="771">
        <v>30400.22</v>
      </c>
      <c r="I69" s="772">
        <f t="shared" ref="I69:I132" si="2">G69+H69</f>
        <v>133533.74</v>
      </c>
    </row>
    <row r="70" spans="1:9" x14ac:dyDescent="0.2">
      <c r="A70" s="768" t="s">
        <v>2042</v>
      </c>
      <c r="B70" s="769" t="s">
        <v>1899</v>
      </c>
      <c r="C70" s="769" t="s">
        <v>2043</v>
      </c>
      <c r="D70" s="770">
        <v>34011</v>
      </c>
      <c r="E70" s="770">
        <v>43403</v>
      </c>
      <c r="F70" s="771">
        <v>4490</v>
      </c>
      <c r="G70" s="771">
        <v>18434.11</v>
      </c>
      <c r="H70" s="771">
        <v>3897.79</v>
      </c>
      <c r="I70" s="772">
        <f t="shared" si="2"/>
        <v>22331.9</v>
      </c>
    </row>
    <row r="71" spans="1:9" x14ac:dyDescent="0.2">
      <c r="A71" s="768" t="s">
        <v>2044</v>
      </c>
      <c r="B71" s="769" t="s">
        <v>2045</v>
      </c>
      <c r="C71" s="769" t="s">
        <v>2046</v>
      </c>
      <c r="D71" s="770">
        <v>34278</v>
      </c>
      <c r="E71" s="770">
        <v>47067</v>
      </c>
      <c r="F71" s="771">
        <v>199233.51</v>
      </c>
      <c r="G71" s="771">
        <v>345594.94</v>
      </c>
      <c r="H71" s="771">
        <v>574272.67000000004</v>
      </c>
      <c r="I71" s="772">
        <f t="shared" si="2"/>
        <v>919867.6100000001</v>
      </c>
    </row>
    <row r="72" spans="1:9" x14ac:dyDescent="0.2">
      <c r="A72" s="768" t="s">
        <v>2047</v>
      </c>
      <c r="B72" s="769" t="s">
        <v>2048</v>
      </c>
      <c r="C72" s="769" t="s">
        <v>2049</v>
      </c>
      <c r="D72" s="770">
        <v>34452</v>
      </c>
      <c r="E72" s="770">
        <v>44911</v>
      </c>
      <c r="F72" s="771">
        <v>1038.6600000000001</v>
      </c>
      <c r="G72" s="771">
        <v>1236.21</v>
      </c>
      <c r="H72" s="771">
        <v>0</v>
      </c>
      <c r="I72" s="772">
        <f t="shared" si="2"/>
        <v>1236.21</v>
      </c>
    </row>
    <row r="73" spans="1:9" x14ac:dyDescent="0.2">
      <c r="A73" s="768" t="s">
        <v>2050</v>
      </c>
      <c r="B73" s="769" t="s">
        <v>1881</v>
      </c>
      <c r="C73" s="769" t="s">
        <v>2051</v>
      </c>
      <c r="D73" s="770">
        <v>34683</v>
      </c>
      <c r="E73" s="770">
        <v>44911</v>
      </c>
      <c r="F73" s="771">
        <v>1458</v>
      </c>
      <c r="G73" s="771">
        <v>1148.32</v>
      </c>
      <c r="H73" s="771">
        <v>1059.2</v>
      </c>
      <c r="I73" s="772">
        <f t="shared" si="2"/>
        <v>2207.52</v>
      </c>
    </row>
    <row r="74" spans="1:9" x14ac:dyDescent="0.2">
      <c r="A74" s="768" t="s">
        <v>2052</v>
      </c>
      <c r="B74" s="769" t="s">
        <v>1881</v>
      </c>
      <c r="C74" s="769" t="s">
        <v>2053</v>
      </c>
      <c r="D74" s="770">
        <v>34753</v>
      </c>
      <c r="E74" s="770">
        <v>45240</v>
      </c>
      <c r="F74" s="771">
        <v>585.05999999999995</v>
      </c>
      <c r="G74" s="771">
        <v>696.33</v>
      </c>
      <c r="H74" s="771">
        <v>766.82</v>
      </c>
      <c r="I74" s="772">
        <f t="shared" si="2"/>
        <v>1463.15</v>
      </c>
    </row>
    <row r="75" spans="1:9" x14ac:dyDescent="0.2">
      <c r="A75" s="768" t="s">
        <v>2054</v>
      </c>
      <c r="B75" s="769" t="s">
        <v>2055</v>
      </c>
      <c r="C75" s="769" t="s">
        <v>2056</v>
      </c>
      <c r="D75" s="770">
        <v>34683</v>
      </c>
      <c r="E75" s="770">
        <v>45641</v>
      </c>
      <c r="F75" s="771">
        <v>824.76</v>
      </c>
      <c r="G75" s="771">
        <v>0</v>
      </c>
      <c r="H75" s="771">
        <v>0</v>
      </c>
      <c r="I75" s="772">
        <f t="shared" si="2"/>
        <v>0</v>
      </c>
    </row>
    <row r="76" spans="1:9" x14ac:dyDescent="0.2">
      <c r="A76" s="768" t="s">
        <v>2057</v>
      </c>
      <c r="B76" s="769" t="s">
        <v>2058</v>
      </c>
      <c r="C76" s="769" t="s">
        <v>2059</v>
      </c>
      <c r="D76" s="770">
        <v>36574</v>
      </c>
      <c r="E76" s="770">
        <v>48449</v>
      </c>
      <c r="F76" s="771">
        <v>17781.599999999999</v>
      </c>
      <c r="G76" s="771">
        <v>42496.56</v>
      </c>
      <c r="H76" s="771">
        <v>0</v>
      </c>
      <c r="I76" s="772">
        <f t="shared" si="2"/>
        <v>42496.56</v>
      </c>
    </row>
    <row r="77" spans="1:9" x14ac:dyDescent="0.2">
      <c r="A77" s="768" t="s">
        <v>2060</v>
      </c>
      <c r="B77" s="769" t="s">
        <v>1875</v>
      </c>
      <c r="C77" s="769" t="s">
        <v>2061</v>
      </c>
      <c r="D77" s="770">
        <v>34911</v>
      </c>
      <c r="E77" s="770">
        <v>45871</v>
      </c>
      <c r="F77" s="771">
        <v>64083</v>
      </c>
      <c r="G77" s="771">
        <v>0</v>
      </c>
      <c r="H77" s="771">
        <v>0</v>
      </c>
      <c r="I77" s="772">
        <f t="shared" si="2"/>
        <v>0</v>
      </c>
    </row>
    <row r="78" spans="1:9" x14ac:dyDescent="0.2">
      <c r="A78" s="768" t="s">
        <v>2062</v>
      </c>
      <c r="B78" s="769" t="s">
        <v>1899</v>
      </c>
      <c r="C78" s="769" t="s">
        <v>2063</v>
      </c>
      <c r="D78" s="770">
        <v>34911</v>
      </c>
      <c r="E78" s="770">
        <v>44911</v>
      </c>
      <c r="F78" s="771">
        <v>43513.1</v>
      </c>
      <c r="G78" s="771">
        <v>0</v>
      </c>
      <c r="H78" s="771">
        <v>0</v>
      </c>
      <c r="I78" s="772">
        <f t="shared" si="2"/>
        <v>0</v>
      </c>
    </row>
    <row r="79" spans="1:9" x14ac:dyDescent="0.2">
      <c r="A79" s="768" t="s">
        <v>2064</v>
      </c>
      <c r="B79" s="769" t="s">
        <v>2038</v>
      </c>
      <c r="C79" s="769" t="s">
        <v>2065</v>
      </c>
      <c r="D79" s="770">
        <v>42271</v>
      </c>
      <c r="E79" s="770">
        <v>43678</v>
      </c>
      <c r="F79" s="771">
        <v>344.61</v>
      </c>
      <c r="G79" s="771">
        <v>1275.9100000000001</v>
      </c>
      <c r="H79" s="771">
        <v>1271.93</v>
      </c>
      <c r="I79" s="772">
        <f t="shared" si="2"/>
        <v>2547.84</v>
      </c>
    </row>
    <row r="80" spans="1:9" x14ac:dyDescent="0.2">
      <c r="A80" s="768" t="s">
        <v>2066</v>
      </c>
      <c r="B80" s="769" t="s">
        <v>2067</v>
      </c>
      <c r="C80" s="769" t="s">
        <v>2068</v>
      </c>
      <c r="D80" s="770">
        <v>35276</v>
      </c>
      <c r="E80" s="770">
        <v>46240</v>
      </c>
      <c r="F80" s="771">
        <v>15722.4</v>
      </c>
      <c r="G80" s="771">
        <v>44154.94</v>
      </c>
      <c r="H80" s="771">
        <v>27967.7</v>
      </c>
      <c r="I80" s="772">
        <f t="shared" si="2"/>
        <v>72122.64</v>
      </c>
    </row>
    <row r="81" spans="1:9" x14ac:dyDescent="0.2">
      <c r="A81" s="768" t="s">
        <v>2069</v>
      </c>
      <c r="B81" s="769" t="s">
        <v>2070</v>
      </c>
      <c r="C81" s="769" t="s">
        <v>2071</v>
      </c>
      <c r="D81" s="770">
        <v>35376</v>
      </c>
      <c r="E81" s="770">
        <v>46339</v>
      </c>
      <c r="F81" s="771">
        <v>1571.01</v>
      </c>
      <c r="G81" s="771">
        <v>3467.84</v>
      </c>
      <c r="H81" s="771">
        <v>800</v>
      </c>
      <c r="I81" s="772">
        <f t="shared" si="2"/>
        <v>4267.84</v>
      </c>
    </row>
    <row r="82" spans="1:9" x14ac:dyDescent="0.2">
      <c r="A82" s="768" t="s">
        <v>3136</v>
      </c>
      <c r="B82" s="769" t="s">
        <v>2363</v>
      </c>
      <c r="C82" s="769" t="s">
        <v>3137</v>
      </c>
      <c r="D82" s="770">
        <v>43279</v>
      </c>
      <c r="E82" s="770">
        <v>46939</v>
      </c>
      <c r="F82" s="771">
        <v>20.149999999999999</v>
      </c>
      <c r="G82" s="771">
        <v>574.25</v>
      </c>
      <c r="H82" s="771">
        <v>1600</v>
      </c>
      <c r="I82" s="772">
        <f t="shared" si="2"/>
        <v>2174.25</v>
      </c>
    </row>
    <row r="83" spans="1:9" x14ac:dyDescent="0.2">
      <c r="A83" s="768" t="s">
        <v>2072</v>
      </c>
      <c r="B83" s="769" t="s">
        <v>2073</v>
      </c>
      <c r="C83" s="769" t="s">
        <v>2888</v>
      </c>
      <c r="D83" s="770">
        <v>43083</v>
      </c>
      <c r="E83" s="770">
        <v>48561</v>
      </c>
      <c r="F83" s="771">
        <v>1527.75</v>
      </c>
      <c r="G83" s="771">
        <v>12627.19</v>
      </c>
      <c r="H83" s="771">
        <v>800</v>
      </c>
      <c r="I83" s="772">
        <f t="shared" si="2"/>
        <v>13427.19</v>
      </c>
    </row>
    <row r="84" spans="1:9" x14ac:dyDescent="0.2">
      <c r="A84" s="768" t="s">
        <v>2074</v>
      </c>
      <c r="B84" s="769" t="s">
        <v>2889</v>
      </c>
      <c r="C84" s="769" t="s">
        <v>2075</v>
      </c>
      <c r="D84" s="770">
        <v>35794</v>
      </c>
      <c r="E84" s="770">
        <v>46751</v>
      </c>
      <c r="F84" s="771">
        <v>1584</v>
      </c>
      <c r="G84" s="771">
        <v>3496.52</v>
      </c>
      <c r="H84" s="771">
        <v>1361.88</v>
      </c>
      <c r="I84" s="772">
        <f t="shared" si="2"/>
        <v>4858.3999999999996</v>
      </c>
    </row>
    <row r="85" spans="1:9" x14ac:dyDescent="0.2">
      <c r="A85" s="768" t="s">
        <v>2076</v>
      </c>
      <c r="B85" s="769" t="s">
        <v>2077</v>
      </c>
      <c r="C85" s="769" t="s">
        <v>2078</v>
      </c>
      <c r="D85" s="770">
        <v>35774</v>
      </c>
      <c r="E85" s="770">
        <v>46731</v>
      </c>
      <c r="F85" s="771">
        <v>4182.5</v>
      </c>
      <c r="G85" s="771">
        <v>9232.4500000000007</v>
      </c>
      <c r="H85" s="771">
        <v>4680</v>
      </c>
      <c r="I85" s="772">
        <f t="shared" si="2"/>
        <v>13912.45</v>
      </c>
    </row>
    <row r="86" spans="1:9" x14ac:dyDescent="0.2">
      <c r="A86" s="768" t="s">
        <v>2079</v>
      </c>
      <c r="B86" s="769" t="s">
        <v>1912</v>
      </c>
      <c r="C86" s="769" t="s">
        <v>2080</v>
      </c>
      <c r="D86" s="770">
        <v>36259</v>
      </c>
      <c r="E86" s="770">
        <v>43583</v>
      </c>
      <c r="F86" s="771">
        <v>1701</v>
      </c>
      <c r="G86" s="771">
        <v>4616.08</v>
      </c>
      <c r="H86" s="771">
        <v>2981.75</v>
      </c>
      <c r="I86" s="772">
        <f t="shared" si="2"/>
        <v>7597.83</v>
      </c>
    </row>
    <row r="87" spans="1:9" x14ac:dyDescent="0.2">
      <c r="A87" s="768" t="s">
        <v>2081</v>
      </c>
      <c r="B87" s="769" t="s">
        <v>2082</v>
      </c>
      <c r="C87" s="769" t="s">
        <v>2083</v>
      </c>
      <c r="D87" s="770">
        <v>36308</v>
      </c>
      <c r="E87" s="770">
        <v>43626</v>
      </c>
      <c r="F87" s="771">
        <v>1118</v>
      </c>
      <c r="G87" s="771">
        <v>3033.97</v>
      </c>
      <c r="H87" s="771">
        <v>1959.79</v>
      </c>
      <c r="I87" s="772">
        <f t="shared" si="2"/>
        <v>4993.76</v>
      </c>
    </row>
    <row r="88" spans="1:9" x14ac:dyDescent="0.2">
      <c r="A88" s="768" t="s">
        <v>2084</v>
      </c>
      <c r="B88" s="769" t="s">
        <v>2085</v>
      </c>
      <c r="C88" s="769" t="s">
        <v>2086</v>
      </c>
      <c r="D88" s="770">
        <v>36623</v>
      </c>
      <c r="E88" s="770">
        <v>43949</v>
      </c>
      <c r="F88" s="771">
        <v>4475</v>
      </c>
      <c r="G88" s="771">
        <v>9878.11</v>
      </c>
      <c r="H88" s="771">
        <v>4611.88</v>
      </c>
      <c r="I88" s="772">
        <f t="shared" si="2"/>
        <v>14489.990000000002</v>
      </c>
    </row>
    <row r="89" spans="1:9" x14ac:dyDescent="0.2">
      <c r="A89" s="768" t="s">
        <v>2087</v>
      </c>
      <c r="B89" s="769" t="s">
        <v>2088</v>
      </c>
      <c r="C89" s="769" t="s">
        <v>2089</v>
      </c>
      <c r="D89" s="770">
        <v>36427</v>
      </c>
      <c r="E89" s="770">
        <v>43746</v>
      </c>
      <c r="F89" s="771">
        <v>1600</v>
      </c>
      <c r="G89" s="771">
        <v>3674</v>
      </c>
      <c r="H89" s="771">
        <v>2804.72</v>
      </c>
      <c r="I89" s="772">
        <f t="shared" si="2"/>
        <v>6478.7199999999993</v>
      </c>
    </row>
    <row r="90" spans="1:9" x14ac:dyDescent="0.2">
      <c r="A90" s="768" t="s">
        <v>2090</v>
      </c>
      <c r="B90" s="769" t="s">
        <v>2091</v>
      </c>
      <c r="C90" s="769" t="s">
        <v>2092</v>
      </c>
      <c r="D90" s="770">
        <v>37008</v>
      </c>
      <c r="E90" s="770">
        <v>47983</v>
      </c>
      <c r="F90" s="771">
        <v>25350</v>
      </c>
      <c r="G90" s="771">
        <v>55957.59</v>
      </c>
      <c r="H90" s="771">
        <v>19370.98</v>
      </c>
      <c r="I90" s="772">
        <f t="shared" si="2"/>
        <v>75328.569999999992</v>
      </c>
    </row>
    <row r="91" spans="1:9" x14ac:dyDescent="0.2">
      <c r="A91" s="768" t="s">
        <v>2093</v>
      </c>
      <c r="B91" s="769" t="s">
        <v>1881</v>
      </c>
      <c r="C91" s="769" t="s">
        <v>2094</v>
      </c>
      <c r="D91" s="770">
        <v>37071</v>
      </c>
      <c r="E91" s="770">
        <v>44397</v>
      </c>
      <c r="F91" s="771">
        <v>394.4</v>
      </c>
      <c r="G91" s="771">
        <v>1294.03</v>
      </c>
      <c r="H91" s="771">
        <v>258.8</v>
      </c>
      <c r="I91" s="772">
        <f t="shared" si="2"/>
        <v>1552.83</v>
      </c>
    </row>
    <row r="92" spans="1:9" x14ac:dyDescent="0.2">
      <c r="A92" s="768" t="s">
        <v>2095</v>
      </c>
      <c r="B92" s="769" t="s">
        <v>2096</v>
      </c>
      <c r="C92" s="769" t="s">
        <v>2890</v>
      </c>
      <c r="D92" s="770">
        <v>37246</v>
      </c>
      <c r="E92" s="770">
        <v>48223</v>
      </c>
      <c r="F92" s="771">
        <v>243.5</v>
      </c>
      <c r="G92" s="771">
        <v>798.92</v>
      </c>
      <c r="H92" s="771">
        <v>263.64</v>
      </c>
      <c r="I92" s="772">
        <f t="shared" si="2"/>
        <v>1062.56</v>
      </c>
    </row>
    <row r="93" spans="1:9" x14ac:dyDescent="0.2">
      <c r="A93" s="768" t="s">
        <v>2097</v>
      </c>
      <c r="B93" s="769" t="s">
        <v>3135</v>
      </c>
      <c r="C93" s="769" t="s">
        <v>2098</v>
      </c>
      <c r="D93" s="770">
        <v>37071</v>
      </c>
      <c r="E93" s="770">
        <v>44388</v>
      </c>
      <c r="F93" s="771">
        <v>478.48</v>
      </c>
      <c r="G93" s="771">
        <v>791.35</v>
      </c>
      <c r="H93" s="771">
        <v>368.69</v>
      </c>
      <c r="I93" s="772">
        <f t="shared" si="2"/>
        <v>1160.04</v>
      </c>
    </row>
    <row r="94" spans="1:9" x14ac:dyDescent="0.2">
      <c r="A94" s="768" t="s">
        <v>2099</v>
      </c>
      <c r="B94" s="769" t="s">
        <v>1875</v>
      </c>
      <c r="C94" s="769" t="s">
        <v>2100</v>
      </c>
      <c r="D94" s="770">
        <v>37309</v>
      </c>
      <c r="E94" s="770">
        <v>44625</v>
      </c>
      <c r="F94" s="771">
        <v>2758.23</v>
      </c>
      <c r="G94" s="771">
        <v>6088.51</v>
      </c>
      <c r="H94" s="771">
        <v>2842.46</v>
      </c>
      <c r="I94" s="772">
        <f t="shared" si="2"/>
        <v>8930.9700000000012</v>
      </c>
    </row>
    <row r="95" spans="1:9" x14ac:dyDescent="0.2">
      <c r="A95" s="768" t="s">
        <v>2101</v>
      </c>
      <c r="B95" s="769" t="s">
        <v>2024</v>
      </c>
      <c r="C95" s="769" t="s">
        <v>2102</v>
      </c>
      <c r="D95" s="770">
        <v>42550</v>
      </c>
      <c r="E95" s="770">
        <v>46216</v>
      </c>
      <c r="F95" s="771">
        <v>500.04</v>
      </c>
      <c r="G95" s="771">
        <v>10720.66</v>
      </c>
      <c r="H95" s="771">
        <v>4000</v>
      </c>
      <c r="I95" s="772">
        <f t="shared" si="2"/>
        <v>14720.66</v>
      </c>
    </row>
    <row r="96" spans="1:9" x14ac:dyDescent="0.2">
      <c r="A96" s="768" t="s">
        <v>2103</v>
      </c>
      <c r="B96" s="769" t="s">
        <v>2104</v>
      </c>
      <c r="C96" s="769" t="s">
        <v>2105</v>
      </c>
      <c r="D96" s="770">
        <v>37372</v>
      </c>
      <c r="E96" s="770">
        <v>44687</v>
      </c>
      <c r="F96" s="771">
        <v>9500</v>
      </c>
      <c r="G96" s="771">
        <v>20970.3</v>
      </c>
      <c r="H96" s="771">
        <v>13054.19</v>
      </c>
      <c r="I96" s="772">
        <f t="shared" si="2"/>
        <v>34024.49</v>
      </c>
    </row>
    <row r="97" spans="1:9" x14ac:dyDescent="0.2">
      <c r="A97" s="768" t="s">
        <v>2106</v>
      </c>
      <c r="B97" s="769" t="s">
        <v>3138</v>
      </c>
      <c r="C97" s="769" t="s">
        <v>2107</v>
      </c>
      <c r="D97" s="770">
        <v>37526</v>
      </c>
      <c r="E97" s="770">
        <v>44838</v>
      </c>
      <c r="F97" s="771">
        <v>7144.64</v>
      </c>
      <c r="G97" s="771">
        <v>11291.12</v>
      </c>
      <c r="H97" s="771">
        <v>6774.67</v>
      </c>
      <c r="I97" s="772">
        <f t="shared" si="2"/>
        <v>18065.79</v>
      </c>
    </row>
    <row r="98" spans="1:9" x14ac:dyDescent="0.2">
      <c r="A98" s="768" t="s">
        <v>2108</v>
      </c>
      <c r="B98" s="769" t="s">
        <v>1994</v>
      </c>
      <c r="C98" s="769" t="s">
        <v>2109</v>
      </c>
      <c r="D98" s="770">
        <v>37526</v>
      </c>
      <c r="E98" s="770">
        <v>44911</v>
      </c>
      <c r="F98" s="771">
        <v>313</v>
      </c>
      <c r="G98" s="771">
        <v>372.53</v>
      </c>
      <c r="H98" s="771">
        <v>186.26</v>
      </c>
      <c r="I98" s="772">
        <f t="shared" si="2"/>
        <v>558.79</v>
      </c>
    </row>
    <row r="99" spans="1:9" x14ac:dyDescent="0.2">
      <c r="A99" s="768" t="s">
        <v>2110</v>
      </c>
      <c r="B99" s="769" t="s">
        <v>3139</v>
      </c>
      <c r="C99" s="769" t="s">
        <v>2111</v>
      </c>
      <c r="D99" s="770">
        <v>40247</v>
      </c>
      <c r="E99" s="770">
        <v>43748</v>
      </c>
      <c r="F99" s="771">
        <v>497.72</v>
      </c>
      <c r="G99" s="771">
        <v>15194.83</v>
      </c>
      <c r="H99" s="771">
        <v>3423.7</v>
      </c>
      <c r="I99" s="772">
        <f t="shared" si="2"/>
        <v>18618.53</v>
      </c>
    </row>
    <row r="100" spans="1:9" x14ac:dyDescent="0.2">
      <c r="A100" s="768" t="s">
        <v>2112</v>
      </c>
      <c r="B100" s="769" t="s">
        <v>2113</v>
      </c>
      <c r="C100" s="769" t="s">
        <v>2891</v>
      </c>
      <c r="D100" s="770">
        <v>43153</v>
      </c>
      <c r="E100" s="770">
        <v>44473</v>
      </c>
      <c r="F100" s="771">
        <v>32948.5</v>
      </c>
      <c r="G100" s="771">
        <v>92043.95</v>
      </c>
      <c r="H100" s="771">
        <v>50575.42</v>
      </c>
      <c r="I100" s="772">
        <f t="shared" si="2"/>
        <v>142619.37</v>
      </c>
    </row>
    <row r="101" spans="1:9" x14ac:dyDescent="0.2">
      <c r="A101" s="768" t="s">
        <v>2114</v>
      </c>
      <c r="B101" s="769" t="s">
        <v>2115</v>
      </c>
      <c r="C101" s="769" t="s">
        <v>2116</v>
      </c>
      <c r="D101" s="770">
        <v>37582</v>
      </c>
      <c r="E101" s="770">
        <v>44911</v>
      </c>
      <c r="F101" s="771">
        <v>810</v>
      </c>
      <c r="G101" s="771">
        <v>1859.96</v>
      </c>
      <c r="H101" s="771">
        <v>1419.86</v>
      </c>
      <c r="I101" s="772">
        <f t="shared" si="2"/>
        <v>3279.8199999999997</v>
      </c>
    </row>
    <row r="102" spans="1:9" x14ac:dyDescent="0.2">
      <c r="A102" s="768" t="s">
        <v>2117</v>
      </c>
      <c r="B102" s="769" t="s">
        <v>2024</v>
      </c>
      <c r="C102" s="769" t="s">
        <v>2118</v>
      </c>
      <c r="D102" s="770">
        <v>37610</v>
      </c>
      <c r="E102" s="770">
        <v>44922</v>
      </c>
      <c r="F102" s="771">
        <v>2610</v>
      </c>
      <c r="G102" s="771">
        <v>6647.67</v>
      </c>
      <c r="H102" s="771">
        <v>7015.48</v>
      </c>
      <c r="I102" s="772">
        <f t="shared" si="2"/>
        <v>13663.15</v>
      </c>
    </row>
    <row r="103" spans="1:9" x14ac:dyDescent="0.2">
      <c r="A103" s="768" t="s">
        <v>2119</v>
      </c>
      <c r="B103" s="769" t="s">
        <v>2892</v>
      </c>
      <c r="C103" s="769" t="s">
        <v>2120</v>
      </c>
      <c r="D103" s="770">
        <v>37610</v>
      </c>
      <c r="E103" s="770">
        <v>44923</v>
      </c>
      <c r="F103" s="771">
        <v>722.25</v>
      </c>
      <c r="G103" s="771">
        <v>6388.24</v>
      </c>
      <c r="H103" s="771">
        <v>1277.6400000000001</v>
      </c>
      <c r="I103" s="772">
        <f t="shared" si="2"/>
        <v>7665.88</v>
      </c>
    </row>
    <row r="104" spans="1:9" x14ac:dyDescent="0.2">
      <c r="A104" s="768" t="s">
        <v>2121</v>
      </c>
      <c r="B104" s="769" t="s">
        <v>2122</v>
      </c>
      <c r="C104" s="769" t="s">
        <v>2123</v>
      </c>
      <c r="D104" s="770">
        <v>37736</v>
      </c>
      <c r="E104" s="770">
        <v>45053</v>
      </c>
      <c r="F104" s="771">
        <v>6136</v>
      </c>
      <c r="G104" s="771">
        <v>15628.39</v>
      </c>
      <c r="H104" s="771">
        <v>12502.71</v>
      </c>
      <c r="I104" s="772">
        <f t="shared" si="2"/>
        <v>28131.1</v>
      </c>
    </row>
    <row r="105" spans="1:9" x14ac:dyDescent="0.2">
      <c r="A105" s="768" t="s">
        <v>2124</v>
      </c>
      <c r="B105" s="769" t="s">
        <v>2125</v>
      </c>
      <c r="C105" s="769" t="s">
        <v>2126</v>
      </c>
      <c r="D105" s="770">
        <v>37827</v>
      </c>
      <c r="E105" s="770">
        <v>45240</v>
      </c>
      <c r="F105" s="771">
        <v>1849.45</v>
      </c>
      <c r="G105" s="771">
        <v>2201.21</v>
      </c>
      <c r="H105" s="771">
        <v>11906.76</v>
      </c>
      <c r="I105" s="772">
        <f t="shared" si="2"/>
        <v>14107.970000000001</v>
      </c>
    </row>
    <row r="106" spans="1:9" x14ac:dyDescent="0.2">
      <c r="A106" s="768" t="s">
        <v>2127</v>
      </c>
      <c r="B106" s="769" t="s">
        <v>2128</v>
      </c>
      <c r="C106" s="769" t="s">
        <v>2129</v>
      </c>
      <c r="D106" s="770">
        <v>37946</v>
      </c>
      <c r="E106" s="770">
        <v>45265</v>
      </c>
      <c r="F106" s="771">
        <v>1710</v>
      </c>
      <c r="G106" s="771">
        <v>4640.51</v>
      </c>
      <c r="H106" s="771">
        <v>2892.61</v>
      </c>
      <c r="I106" s="772">
        <f t="shared" si="2"/>
        <v>7533.1200000000008</v>
      </c>
    </row>
    <row r="107" spans="1:9" x14ac:dyDescent="0.2">
      <c r="A107" s="768" t="s">
        <v>2130</v>
      </c>
      <c r="B107" s="769" t="s">
        <v>2125</v>
      </c>
      <c r="C107" s="769" t="s">
        <v>2131</v>
      </c>
      <c r="D107" s="770">
        <v>38408</v>
      </c>
      <c r="E107" s="770">
        <v>45240</v>
      </c>
      <c r="F107" s="771">
        <v>1675.85</v>
      </c>
      <c r="G107" s="771">
        <v>1994.59</v>
      </c>
      <c r="H107" s="771">
        <v>20701.580000000002</v>
      </c>
      <c r="I107" s="772">
        <f t="shared" si="2"/>
        <v>22696.170000000002</v>
      </c>
    </row>
    <row r="108" spans="1:9" x14ac:dyDescent="0.2">
      <c r="A108" s="768" t="s">
        <v>2132</v>
      </c>
      <c r="B108" s="769" t="s">
        <v>2133</v>
      </c>
      <c r="C108" s="769" t="s">
        <v>2134</v>
      </c>
      <c r="D108" s="770">
        <v>41907</v>
      </c>
      <c r="E108" s="770">
        <v>44109</v>
      </c>
      <c r="F108" s="771">
        <v>1620</v>
      </c>
      <c r="G108" s="771">
        <v>9480.09</v>
      </c>
      <c r="H108" s="771">
        <v>1125</v>
      </c>
      <c r="I108" s="772">
        <f t="shared" si="2"/>
        <v>10605.09</v>
      </c>
    </row>
    <row r="109" spans="1:9" x14ac:dyDescent="0.2">
      <c r="A109" s="768" t="s">
        <v>2135</v>
      </c>
      <c r="B109" s="769" t="s">
        <v>2136</v>
      </c>
      <c r="C109" s="769" t="s">
        <v>2137</v>
      </c>
      <c r="D109" s="770">
        <v>38163</v>
      </c>
      <c r="E109" s="770">
        <v>44911</v>
      </c>
      <c r="F109" s="771">
        <v>204308.23</v>
      </c>
      <c r="G109" s="771">
        <v>354758.19</v>
      </c>
      <c r="H109" s="771">
        <v>70951.63</v>
      </c>
      <c r="I109" s="772">
        <f t="shared" si="2"/>
        <v>425709.82</v>
      </c>
    </row>
    <row r="110" spans="1:9" x14ac:dyDescent="0.2">
      <c r="A110" s="768" t="s">
        <v>2138</v>
      </c>
      <c r="B110" s="769" t="s">
        <v>2136</v>
      </c>
      <c r="C110" s="769" t="s">
        <v>2139</v>
      </c>
      <c r="D110" s="770">
        <v>38163</v>
      </c>
      <c r="E110" s="770">
        <v>44911</v>
      </c>
      <c r="F110" s="771">
        <v>99364.52</v>
      </c>
      <c r="G110" s="771">
        <v>183668.39</v>
      </c>
      <c r="H110" s="771">
        <v>36733.68</v>
      </c>
      <c r="I110" s="772">
        <f t="shared" si="2"/>
        <v>220402.07</v>
      </c>
    </row>
    <row r="111" spans="1:9" x14ac:dyDescent="0.2">
      <c r="A111" s="768" t="s">
        <v>2140</v>
      </c>
      <c r="B111" s="769" t="s">
        <v>2136</v>
      </c>
      <c r="C111" s="769" t="s">
        <v>2141</v>
      </c>
      <c r="D111" s="770">
        <v>38163</v>
      </c>
      <c r="E111" s="770">
        <v>44911</v>
      </c>
      <c r="F111" s="771">
        <v>175546.47</v>
      </c>
      <c r="G111" s="771">
        <v>302156.14</v>
      </c>
      <c r="H111" s="771">
        <v>64204.81</v>
      </c>
      <c r="I111" s="772">
        <f t="shared" si="2"/>
        <v>366360.95</v>
      </c>
    </row>
    <row r="112" spans="1:9" x14ac:dyDescent="0.2">
      <c r="A112" s="768" t="s">
        <v>2142</v>
      </c>
      <c r="B112" s="769" t="s">
        <v>2024</v>
      </c>
      <c r="C112" s="769" t="s">
        <v>2143</v>
      </c>
      <c r="D112" s="770">
        <v>38342</v>
      </c>
      <c r="E112" s="770">
        <v>43829</v>
      </c>
      <c r="F112" s="771">
        <v>1384.21</v>
      </c>
      <c r="G112" s="771">
        <v>4334.3</v>
      </c>
      <c r="H112" s="771">
        <v>5701.66</v>
      </c>
      <c r="I112" s="772">
        <f t="shared" si="2"/>
        <v>10035.959999999999</v>
      </c>
    </row>
    <row r="113" spans="1:9" x14ac:dyDescent="0.2">
      <c r="A113" s="768" t="s">
        <v>2144</v>
      </c>
      <c r="B113" s="769" t="s">
        <v>1994</v>
      </c>
      <c r="C113" s="769" t="s">
        <v>2145</v>
      </c>
      <c r="D113" s="770">
        <v>38310</v>
      </c>
      <c r="E113" s="770">
        <v>44911</v>
      </c>
      <c r="F113" s="771">
        <v>232575.42</v>
      </c>
      <c r="G113" s="771">
        <v>570448.05000000005</v>
      </c>
      <c r="H113" s="771">
        <v>353509.4</v>
      </c>
      <c r="I113" s="772">
        <f t="shared" si="2"/>
        <v>923957.45000000007</v>
      </c>
    </row>
    <row r="114" spans="1:9" x14ac:dyDescent="0.2">
      <c r="A114" s="768" t="s">
        <v>2146</v>
      </c>
      <c r="B114" s="769" t="s">
        <v>2147</v>
      </c>
      <c r="C114" s="769" t="s">
        <v>2148</v>
      </c>
      <c r="D114" s="770">
        <v>38531</v>
      </c>
      <c r="E114" s="770">
        <v>51324</v>
      </c>
      <c r="F114" s="771">
        <v>818.4</v>
      </c>
      <c r="G114" s="771">
        <v>81.36</v>
      </c>
      <c r="H114" s="771">
        <v>16.27</v>
      </c>
      <c r="I114" s="772">
        <f t="shared" si="2"/>
        <v>97.63</v>
      </c>
    </row>
    <row r="115" spans="1:9" x14ac:dyDescent="0.2">
      <c r="A115" s="768" t="s">
        <v>2149</v>
      </c>
      <c r="B115" s="769" t="s">
        <v>2187</v>
      </c>
      <c r="C115" s="769" t="s">
        <v>2359</v>
      </c>
      <c r="D115" s="770">
        <v>38310</v>
      </c>
      <c r="E115" s="770">
        <v>45630</v>
      </c>
      <c r="F115" s="771">
        <v>25507</v>
      </c>
      <c r="G115" s="771">
        <v>71756.289999999994</v>
      </c>
      <c r="H115" s="771">
        <v>81211.89</v>
      </c>
      <c r="I115" s="772">
        <f t="shared" si="2"/>
        <v>152968.18</v>
      </c>
    </row>
    <row r="116" spans="1:9" x14ac:dyDescent="0.2">
      <c r="A116" s="768" t="s">
        <v>2150</v>
      </c>
      <c r="B116" s="769" t="s">
        <v>2151</v>
      </c>
      <c r="C116" s="769" t="s">
        <v>2152</v>
      </c>
      <c r="D116" s="770">
        <v>38464</v>
      </c>
      <c r="E116" s="770">
        <v>45786</v>
      </c>
      <c r="F116" s="771">
        <v>6912</v>
      </c>
      <c r="G116" s="771">
        <v>23839.99</v>
      </c>
      <c r="H116" s="771">
        <v>4767.99</v>
      </c>
      <c r="I116" s="772">
        <f t="shared" si="2"/>
        <v>28607.980000000003</v>
      </c>
    </row>
    <row r="117" spans="1:9" x14ac:dyDescent="0.2">
      <c r="A117" s="768" t="s">
        <v>2153</v>
      </c>
      <c r="B117" s="769" t="s">
        <v>3140</v>
      </c>
      <c r="C117" s="769" t="s">
        <v>2154</v>
      </c>
      <c r="D117" s="770">
        <v>38618</v>
      </c>
      <c r="E117" s="770">
        <v>47755</v>
      </c>
      <c r="F117" s="771">
        <v>81238.28</v>
      </c>
      <c r="G117" s="771">
        <v>185828.28</v>
      </c>
      <c r="H117" s="771">
        <v>93458.41</v>
      </c>
      <c r="I117" s="772">
        <f t="shared" si="2"/>
        <v>279286.69</v>
      </c>
    </row>
    <row r="118" spans="1:9" x14ac:dyDescent="0.2">
      <c r="A118" s="768" t="s">
        <v>2155</v>
      </c>
      <c r="B118" s="769" t="s">
        <v>296</v>
      </c>
      <c r="C118" s="769" t="s">
        <v>3141</v>
      </c>
      <c r="D118" s="770">
        <v>41695</v>
      </c>
      <c r="E118" s="770">
        <v>48708</v>
      </c>
      <c r="F118" s="771">
        <v>56230.54</v>
      </c>
      <c r="G118" s="771">
        <v>379295.37</v>
      </c>
      <c r="H118" s="771">
        <v>157456.25</v>
      </c>
      <c r="I118" s="772">
        <f t="shared" si="2"/>
        <v>536751.62</v>
      </c>
    </row>
    <row r="119" spans="1:9" x14ac:dyDescent="0.2">
      <c r="A119" s="768" t="s">
        <v>2156</v>
      </c>
      <c r="B119" s="769" t="s">
        <v>2157</v>
      </c>
      <c r="C119" s="769" t="s">
        <v>3142</v>
      </c>
      <c r="D119" s="770">
        <v>38674</v>
      </c>
      <c r="E119" s="770">
        <v>44187</v>
      </c>
      <c r="F119" s="771">
        <v>2244</v>
      </c>
      <c r="G119" s="771">
        <v>6964.47</v>
      </c>
      <c r="H119" s="771">
        <v>0</v>
      </c>
      <c r="I119" s="772">
        <f t="shared" si="2"/>
        <v>6964.47</v>
      </c>
    </row>
    <row r="120" spans="1:9" x14ac:dyDescent="0.2">
      <c r="A120" s="768" t="s">
        <v>2158</v>
      </c>
      <c r="B120" s="769" t="s">
        <v>2055</v>
      </c>
      <c r="C120" s="769" t="s">
        <v>2159</v>
      </c>
      <c r="D120" s="770">
        <v>38832</v>
      </c>
      <c r="E120" s="770">
        <v>46151</v>
      </c>
      <c r="F120" s="771">
        <v>23952</v>
      </c>
      <c r="G120" s="771">
        <v>0</v>
      </c>
      <c r="H120" s="771">
        <v>0</v>
      </c>
      <c r="I120" s="772">
        <f t="shared" si="2"/>
        <v>0</v>
      </c>
    </row>
    <row r="121" spans="1:9" x14ac:dyDescent="0.2">
      <c r="A121" s="768" t="s">
        <v>2160</v>
      </c>
      <c r="B121" s="769" t="s">
        <v>2161</v>
      </c>
      <c r="C121" s="769" t="s">
        <v>2162</v>
      </c>
      <c r="D121" s="770">
        <v>38832</v>
      </c>
      <c r="E121" s="770">
        <v>49799</v>
      </c>
      <c r="F121" s="771">
        <v>148.4</v>
      </c>
      <c r="G121" s="771">
        <v>180.38</v>
      </c>
      <c r="H121" s="771">
        <v>36.07</v>
      </c>
      <c r="I121" s="772">
        <f t="shared" si="2"/>
        <v>216.45</v>
      </c>
    </row>
    <row r="122" spans="1:9" x14ac:dyDescent="0.2">
      <c r="A122" s="768" t="s">
        <v>2163</v>
      </c>
      <c r="B122" s="769" t="s">
        <v>2285</v>
      </c>
      <c r="C122" s="769" t="s">
        <v>3143</v>
      </c>
      <c r="D122" s="770">
        <v>38982</v>
      </c>
      <c r="E122" s="770">
        <v>46298</v>
      </c>
      <c r="F122" s="771">
        <v>4106.5</v>
      </c>
      <c r="G122" s="771">
        <v>9064.68</v>
      </c>
      <c r="H122" s="771">
        <v>4532.34</v>
      </c>
      <c r="I122" s="772">
        <f t="shared" si="2"/>
        <v>13597.02</v>
      </c>
    </row>
    <row r="123" spans="1:9" x14ac:dyDescent="0.2">
      <c r="A123" s="768" t="s">
        <v>2164</v>
      </c>
      <c r="B123" s="769" t="s">
        <v>2165</v>
      </c>
      <c r="C123" s="769" t="s">
        <v>2166</v>
      </c>
      <c r="D123" s="770">
        <v>39437</v>
      </c>
      <c r="E123" s="770">
        <v>46762</v>
      </c>
      <c r="F123" s="771">
        <v>5423.85</v>
      </c>
      <c r="G123" s="771">
        <v>22923.19</v>
      </c>
      <c r="H123" s="771">
        <v>9169.27</v>
      </c>
      <c r="I123" s="772">
        <f t="shared" si="2"/>
        <v>32092.46</v>
      </c>
    </row>
    <row r="124" spans="1:9" x14ac:dyDescent="0.2">
      <c r="A124" s="768" t="s">
        <v>2167</v>
      </c>
      <c r="B124" s="769" t="s">
        <v>2168</v>
      </c>
      <c r="C124" s="769" t="s">
        <v>2169</v>
      </c>
      <c r="D124" s="770">
        <v>39437</v>
      </c>
      <c r="E124" s="770">
        <v>47756</v>
      </c>
      <c r="F124" s="771">
        <v>1120.46</v>
      </c>
      <c r="G124" s="771">
        <v>17649.63</v>
      </c>
      <c r="H124" s="771">
        <v>3529.92</v>
      </c>
      <c r="I124" s="772">
        <f t="shared" si="2"/>
        <v>21179.550000000003</v>
      </c>
    </row>
    <row r="125" spans="1:9" x14ac:dyDescent="0.2">
      <c r="A125" s="768" t="s">
        <v>2170</v>
      </c>
      <c r="B125" s="769" t="s">
        <v>296</v>
      </c>
      <c r="C125" s="769" t="s">
        <v>2171</v>
      </c>
      <c r="D125" s="770">
        <v>42355</v>
      </c>
      <c r="E125" s="770">
        <v>45988</v>
      </c>
      <c r="F125" s="771">
        <v>15497.78</v>
      </c>
      <c r="G125" s="771">
        <v>116424.02</v>
      </c>
      <c r="H125" s="771">
        <v>78843.08</v>
      </c>
      <c r="I125" s="772">
        <f t="shared" si="2"/>
        <v>195267.1</v>
      </c>
    </row>
    <row r="126" spans="1:9" x14ac:dyDescent="0.2">
      <c r="A126" s="768" t="s">
        <v>2172</v>
      </c>
      <c r="B126" s="769" t="s">
        <v>2173</v>
      </c>
      <c r="C126" s="769" t="s">
        <v>2174</v>
      </c>
      <c r="D126" s="770">
        <v>38891</v>
      </c>
      <c r="E126" s="770">
        <v>44382</v>
      </c>
      <c r="F126" s="771">
        <v>1620</v>
      </c>
      <c r="G126" s="771">
        <v>15729.32</v>
      </c>
      <c r="H126" s="771">
        <v>879.25</v>
      </c>
      <c r="I126" s="772">
        <f t="shared" si="2"/>
        <v>16608.57</v>
      </c>
    </row>
    <row r="127" spans="1:9" x14ac:dyDescent="0.2">
      <c r="A127" s="768" t="s">
        <v>2175</v>
      </c>
      <c r="B127" s="769" t="s">
        <v>2176</v>
      </c>
      <c r="C127" s="769" t="s">
        <v>2177</v>
      </c>
      <c r="D127" s="770">
        <v>39038</v>
      </c>
      <c r="E127" s="770">
        <v>46357</v>
      </c>
      <c r="F127" s="771">
        <v>1519.59</v>
      </c>
      <c r="G127" s="771">
        <v>4274.91</v>
      </c>
      <c r="H127" s="771">
        <v>3419.92</v>
      </c>
      <c r="I127" s="772">
        <f t="shared" si="2"/>
        <v>7694.83</v>
      </c>
    </row>
    <row r="128" spans="1:9" x14ac:dyDescent="0.2">
      <c r="A128" s="768" t="s">
        <v>2178</v>
      </c>
      <c r="B128" s="769" t="s">
        <v>2179</v>
      </c>
      <c r="C128" s="769" t="s">
        <v>2180</v>
      </c>
      <c r="D128" s="770">
        <v>39066</v>
      </c>
      <c r="E128" s="770">
        <v>47067</v>
      </c>
      <c r="F128" s="771">
        <v>32725.360000000001</v>
      </c>
      <c r="G128" s="771">
        <v>92024.03</v>
      </c>
      <c r="H128" s="771">
        <v>22431.040000000001</v>
      </c>
      <c r="I128" s="772">
        <f t="shared" si="2"/>
        <v>114455.07</v>
      </c>
    </row>
    <row r="129" spans="1:9" x14ac:dyDescent="0.2">
      <c r="A129" s="768" t="s">
        <v>2181</v>
      </c>
      <c r="B129" s="769" t="s">
        <v>2182</v>
      </c>
      <c r="C129" s="769" t="s">
        <v>2183</v>
      </c>
      <c r="D129" s="770">
        <v>39255</v>
      </c>
      <c r="E129" s="770">
        <v>46568</v>
      </c>
      <c r="F129" s="771">
        <v>62411.72</v>
      </c>
      <c r="G129" s="771">
        <v>59165.15</v>
      </c>
      <c r="H129" s="771">
        <v>7078.93</v>
      </c>
      <c r="I129" s="772">
        <f t="shared" si="2"/>
        <v>66244.08</v>
      </c>
    </row>
    <row r="130" spans="1:9" ht="15" x14ac:dyDescent="0.25">
      <c r="A130" s="773" t="s">
        <v>2184</v>
      </c>
      <c r="B130" s="774" t="s">
        <v>2024</v>
      </c>
      <c r="C130" s="774" t="s">
        <v>2185</v>
      </c>
      <c r="D130" s="775">
        <v>39619</v>
      </c>
      <c r="E130" s="775">
        <v>46935</v>
      </c>
      <c r="F130" s="776">
        <v>2950.6</v>
      </c>
      <c r="G130" s="776">
        <v>6726.05</v>
      </c>
      <c r="H130" s="776">
        <v>2017.81</v>
      </c>
      <c r="I130" s="777">
        <f t="shared" si="2"/>
        <v>8743.86</v>
      </c>
    </row>
    <row r="131" spans="1:9" ht="15" x14ac:dyDescent="0.25">
      <c r="A131" s="773" t="s">
        <v>2186</v>
      </c>
      <c r="B131" s="774" t="s">
        <v>2187</v>
      </c>
      <c r="C131" s="774" t="s">
        <v>2188</v>
      </c>
      <c r="D131" s="775">
        <v>39619</v>
      </c>
      <c r="E131" s="775">
        <v>46932</v>
      </c>
      <c r="F131" s="776">
        <v>14541.7</v>
      </c>
      <c r="G131" s="776">
        <v>40703.660000000003</v>
      </c>
      <c r="H131" s="776">
        <v>34591.120000000003</v>
      </c>
      <c r="I131" s="777">
        <f t="shared" si="2"/>
        <v>75294.78</v>
      </c>
    </row>
    <row r="132" spans="1:9" x14ac:dyDescent="0.2">
      <c r="A132" s="768" t="s">
        <v>2189</v>
      </c>
      <c r="B132" s="769" t="s">
        <v>2190</v>
      </c>
      <c r="C132" s="769" t="s">
        <v>2191</v>
      </c>
      <c r="D132" s="770">
        <v>39647</v>
      </c>
      <c r="E132" s="770">
        <v>46228</v>
      </c>
      <c r="F132" s="771">
        <v>750</v>
      </c>
      <c r="G132" s="771">
        <v>6858.31</v>
      </c>
      <c r="H132" s="771">
        <v>1371.66</v>
      </c>
      <c r="I132" s="772">
        <f t="shared" si="2"/>
        <v>8229.9700000000012</v>
      </c>
    </row>
    <row r="133" spans="1:9" x14ac:dyDescent="0.2">
      <c r="A133" s="768" t="s">
        <v>2192</v>
      </c>
      <c r="B133" s="769" t="s">
        <v>2193</v>
      </c>
      <c r="C133" s="769" t="s">
        <v>2194</v>
      </c>
      <c r="D133" s="770">
        <v>41255</v>
      </c>
      <c r="E133" s="770">
        <v>43593</v>
      </c>
      <c r="F133" s="771">
        <v>1087.3800000000001</v>
      </c>
      <c r="G133" s="771">
        <v>11006.02</v>
      </c>
      <c r="H133" s="771">
        <v>7154.77</v>
      </c>
      <c r="I133" s="772">
        <f t="shared" ref="I133:I196" si="3">G133+H133</f>
        <v>18160.79</v>
      </c>
    </row>
    <row r="134" spans="1:9" x14ac:dyDescent="0.2">
      <c r="A134" s="768" t="s">
        <v>2195</v>
      </c>
      <c r="B134" s="769" t="s">
        <v>296</v>
      </c>
      <c r="C134" s="769" t="s">
        <v>2196</v>
      </c>
      <c r="D134" s="770">
        <v>40165</v>
      </c>
      <c r="E134" s="770">
        <v>46682</v>
      </c>
      <c r="F134" s="771">
        <v>393114.51</v>
      </c>
      <c r="G134" s="771">
        <v>706413.24</v>
      </c>
      <c r="H134" s="771">
        <v>226804.5</v>
      </c>
      <c r="I134" s="772">
        <f t="shared" si="3"/>
        <v>933217.74</v>
      </c>
    </row>
    <row r="135" spans="1:9" x14ac:dyDescent="0.2">
      <c r="A135" s="768" t="s">
        <v>2197</v>
      </c>
      <c r="B135" s="769" t="s">
        <v>2198</v>
      </c>
      <c r="C135" s="769" t="s">
        <v>2199</v>
      </c>
      <c r="D135" s="770">
        <v>40137</v>
      </c>
      <c r="E135" s="770">
        <v>45657</v>
      </c>
      <c r="F135" s="771">
        <v>1040</v>
      </c>
      <c r="G135" s="771">
        <v>11595.35</v>
      </c>
      <c r="H135" s="771">
        <v>2319.0700000000002</v>
      </c>
      <c r="I135" s="772">
        <f t="shared" si="3"/>
        <v>13914.42</v>
      </c>
    </row>
    <row r="136" spans="1:9" x14ac:dyDescent="0.2">
      <c r="A136" s="768" t="s">
        <v>2200</v>
      </c>
      <c r="B136" s="769" t="s">
        <v>1899</v>
      </c>
      <c r="C136" s="769" t="s">
        <v>2201</v>
      </c>
      <c r="D136" s="770">
        <v>40247</v>
      </c>
      <c r="E136" s="770">
        <v>46762</v>
      </c>
      <c r="F136" s="771">
        <v>14.4</v>
      </c>
      <c r="G136" s="771">
        <v>2173.5100000000002</v>
      </c>
      <c r="H136" s="771">
        <v>4194.92</v>
      </c>
      <c r="I136" s="772">
        <f t="shared" si="3"/>
        <v>6368.43</v>
      </c>
    </row>
    <row r="137" spans="1:9" x14ac:dyDescent="0.2">
      <c r="A137" s="768" t="s">
        <v>2202</v>
      </c>
      <c r="B137" s="769" t="s">
        <v>2203</v>
      </c>
      <c r="C137" s="769" t="s">
        <v>2204</v>
      </c>
      <c r="D137" s="770">
        <v>41991</v>
      </c>
      <c r="E137" s="770">
        <v>44205</v>
      </c>
      <c r="F137" s="771">
        <v>377.24</v>
      </c>
      <c r="G137" s="771">
        <v>7457.55</v>
      </c>
      <c r="H137" s="771">
        <v>3600</v>
      </c>
      <c r="I137" s="772">
        <f t="shared" si="3"/>
        <v>11057.55</v>
      </c>
    </row>
    <row r="138" spans="1:9" x14ac:dyDescent="0.2">
      <c r="A138" s="768" t="s">
        <v>2205</v>
      </c>
      <c r="B138" s="769" t="s">
        <v>2005</v>
      </c>
      <c r="C138" s="769" t="s">
        <v>2206</v>
      </c>
      <c r="D138" s="770">
        <v>40638</v>
      </c>
      <c r="E138" s="770">
        <v>53295</v>
      </c>
      <c r="F138" s="771">
        <v>1275</v>
      </c>
      <c r="G138" s="771">
        <v>0</v>
      </c>
      <c r="H138" s="771">
        <v>0</v>
      </c>
      <c r="I138" s="772">
        <f t="shared" si="3"/>
        <v>0</v>
      </c>
    </row>
    <row r="139" spans="1:9" x14ac:dyDescent="0.2">
      <c r="A139" s="768" t="s">
        <v>2207</v>
      </c>
      <c r="B139" s="769" t="s">
        <v>2208</v>
      </c>
      <c r="C139" s="769" t="s">
        <v>2209</v>
      </c>
      <c r="D139" s="770">
        <v>40541</v>
      </c>
      <c r="E139" s="770">
        <v>49686</v>
      </c>
      <c r="F139" s="771">
        <v>104391.07</v>
      </c>
      <c r="G139" s="771">
        <v>263317.52</v>
      </c>
      <c r="H139" s="771">
        <v>38705.58</v>
      </c>
      <c r="I139" s="772">
        <f t="shared" si="3"/>
        <v>302023.10000000003</v>
      </c>
    </row>
    <row r="140" spans="1:9" x14ac:dyDescent="0.2">
      <c r="A140" s="768" t="s">
        <v>2210</v>
      </c>
      <c r="B140" s="769" t="s">
        <v>1881</v>
      </c>
      <c r="C140" s="769" t="s">
        <v>2211</v>
      </c>
      <c r="D140" s="770">
        <v>40638</v>
      </c>
      <c r="E140" s="770">
        <v>47688</v>
      </c>
      <c r="F140" s="771">
        <v>920.05</v>
      </c>
      <c r="G140" s="771">
        <v>2274.84</v>
      </c>
      <c r="H140" s="771">
        <v>9393.48</v>
      </c>
      <c r="I140" s="772">
        <f t="shared" si="3"/>
        <v>11668.32</v>
      </c>
    </row>
    <row r="141" spans="1:9" x14ac:dyDescent="0.2">
      <c r="A141" s="768" t="s">
        <v>2213</v>
      </c>
      <c r="B141" s="769" t="s">
        <v>2214</v>
      </c>
      <c r="C141" s="769" t="s">
        <v>2215</v>
      </c>
      <c r="D141" s="770">
        <v>41087</v>
      </c>
      <c r="E141" s="770">
        <v>44767</v>
      </c>
      <c r="F141" s="771">
        <v>686.82</v>
      </c>
      <c r="G141" s="771">
        <v>1023.69</v>
      </c>
      <c r="H141" s="771">
        <v>11699.25</v>
      </c>
      <c r="I141" s="772">
        <f t="shared" si="3"/>
        <v>12722.94</v>
      </c>
    </row>
    <row r="142" spans="1:9" x14ac:dyDescent="0.2">
      <c r="A142" s="768" t="s">
        <v>2216</v>
      </c>
      <c r="B142" s="769" t="s">
        <v>2217</v>
      </c>
      <c r="C142" s="769" t="s">
        <v>2218</v>
      </c>
      <c r="D142" s="770">
        <v>40638</v>
      </c>
      <c r="E142" s="770">
        <v>47971</v>
      </c>
      <c r="F142" s="771">
        <v>1095</v>
      </c>
      <c r="G142" s="771">
        <v>9351.48</v>
      </c>
      <c r="H142" s="771">
        <v>730.34</v>
      </c>
      <c r="I142" s="772">
        <f t="shared" si="3"/>
        <v>10081.82</v>
      </c>
    </row>
    <row r="143" spans="1:9" x14ac:dyDescent="0.2">
      <c r="A143" s="768" t="s">
        <v>2219</v>
      </c>
      <c r="B143" s="769" t="s">
        <v>2220</v>
      </c>
      <c r="C143" s="769" t="s">
        <v>2221</v>
      </c>
      <c r="D143" s="770">
        <v>40710</v>
      </c>
      <c r="E143" s="770">
        <v>44384</v>
      </c>
      <c r="F143" s="771">
        <v>1255.5</v>
      </c>
      <c r="G143" s="771">
        <v>11894.24</v>
      </c>
      <c r="H143" s="771">
        <v>839.47</v>
      </c>
      <c r="I143" s="772">
        <f t="shared" si="3"/>
        <v>12733.71</v>
      </c>
    </row>
    <row r="144" spans="1:9" x14ac:dyDescent="0.2">
      <c r="A144" s="768" t="s">
        <v>2222</v>
      </c>
      <c r="B144" s="769" t="s">
        <v>2223</v>
      </c>
      <c r="C144" s="769" t="s">
        <v>2224</v>
      </c>
      <c r="D144" s="770">
        <v>40954</v>
      </c>
      <c r="E144" s="770">
        <v>46448</v>
      </c>
      <c r="F144" s="771">
        <v>2596.8000000000002</v>
      </c>
      <c r="G144" s="771">
        <v>20250.29</v>
      </c>
      <c r="H144" s="771">
        <v>1924.22</v>
      </c>
      <c r="I144" s="772">
        <f t="shared" si="3"/>
        <v>22174.510000000002</v>
      </c>
    </row>
    <row r="145" spans="1:9" x14ac:dyDescent="0.2">
      <c r="A145" s="768" t="s">
        <v>2225</v>
      </c>
      <c r="B145" s="769" t="s">
        <v>2226</v>
      </c>
      <c r="C145" s="769" t="s">
        <v>2227</v>
      </c>
      <c r="D145" s="770">
        <v>41060</v>
      </c>
      <c r="E145" s="770">
        <v>46564</v>
      </c>
      <c r="F145" s="771">
        <v>1233.23</v>
      </c>
      <c r="G145" s="771">
        <v>65637.87</v>
      </c>
      <c r="H145" s="771">
        <v>3600</v>
      </c>
      <c r="I145" s="772">
        <f t="shared" si="3"/>
        <v>69237.87</v>
      </c>
    </row>
    <row r="146" spans="1:9" x14ac:dyDescent="0.2">
      <c r="A146" s="768" t="s">
        <v>2228</v>
      </c>
      <c r="B146" s="769" t="s">
        <v>2893</v>
      </c>
      <c r="C146" s="769" t="s">
        <v>2229</v>
      </c>
      <c r="D146" s="770">
        <v>41087</v>
      </c>
      <c r="E146" s="770">
        <v>46594</v>
      </c>
      <c r="F146" s="771">
        <v>11540.12</v>
      </c>
      <c r="G146" s="771">
        <v>36770.1</v>
      </c>
      <c r="H146" s="771">
        <v>7483.82</v>
      </c>
      <c r="I146" s="772">
        <f t="shared" si="3"/>
        <v>44253.919999999998</v>
      </c>
    </row>
    <row r="147" spans="1:9" x14ac:dyDescent="0.2">
      <c r="A147" s="768" t="s">
        <v>2230</v>
      </c>
      <c r="B147" s="769" t="s">
        <v>2893</v>
      </c>
      <c r="C147" s="769" t="s">
        <v>2231</v>
      </c>
      <c r="D147" s="770">
        <v>42213</v>
      </c>
      <c r="E147" s="770">
        <v>44415</v>
      </c>
      <c r="F147" s="771">
        <v>9938.52</v>
      </c>
      <c r="G147" s="771">
        <v>34795.519999999997</v>
      </c>
      <c r="H147" s="771">
        <v>26979.67</v>
      </c>
      <c r="I147" s="772">
        <f t="shared" si="3"/>
        <v>61775.189999999995</v>
      </c>
    </row>
    <row r="148" spans="1:9" x14ac:dyDescent="0.2">
      <c r="A148" s="768" t="s">
        <v>2232</v>
      </c>
      <c r="B148" s="769" t="s">
        <v>2082</v>
      </c>
      <c r="C148" s="769" t="s">
        <v>2191</v>
      </c>
      <c r="D148" s="770">
        <v>41060</v>
      </c>
      <c r="E148" s="770">
        <v>48387</v>
      </c>
      <c r="F148" s="771">
        <v>2150</v>
      </c>
      <c r="G148" s="771">
        <v>11407.31</v>
      </c>
      <c r="H148" s="771">
        <v>1380</v>
      </c>
      <c r="I148" s="772">
        <f t="shared" si="3"/>
        <v>12787.31</v>
      </c>
    </row>
    <row r="149" spans="1:9" x14ac:dyDescent="0.2">
      <c r="A149" s="768" t="s">
        <v>2233</v>
      </c>
      <c r="B149" s="769" t="s">
        <v>2234</v>
      </c>
      <c r="C149" s="769" t="s">
        <v>2235</v>
      </c>
      <c r="D149" s="770">
        <v>41087</v>
      </c>
      <c r="E149" s="770">
        <v>44769</v>
      </c>
      <c r="F149" s="771">
        <v>1000</v>
      </c>
      <c r="G149" s="771">
        <v>19647.7</v>
      </c>
      <c r="H149" s="771">
        <v>718.37</v>
      </c>
      <c r="I149" s="772">
        <f t="shared" si="3"/>
        <v>20366.07</v>
      </c>
    </row>
    <row r="150" spans="1:9" x14ac:dyDescent="0.2">
      <c r="A150" s="768" t="s">
        <v>2236</v>
      </c>
      <c r="B150" s="769" t="s">
        <v>2237</v>
      </c>
      <c r="C150" s="769" t="s">
        <v>2238</v>
      </c>
      <c r="D150" s="770">
        <v>42213</v>
      </c>
      <c r="E150" s="770">
        <v>43668</v>
      </c>
      <c r="F150" s="771">
        <v>750</v>
      </c>
      <c r="G150" s="771">
        <v>7583.55</v>
      </c>
      <c r="H150" s="771">
        <v>750</v>
      </c>
      <c r="I150" s="772">
        <f t="shared" si="3"/>
        <v>8333.5499999999993</v>
      </c>
    </row>
    <row r="151" spans="1:9" x14ac:dyDescent="0.2">
      <c r="A151" s="768" t="s">
        <v>2239</v>
      </c>
      <c r="B151" s="769" t="s">
        <v>2240</v>
      </c>
      <c r="C151" s="769" t="s">
        <v>2241</v>
      </c>
      <c r="D151" s="770">
        <v>41311</v>
      </c>
      <c r="E151" s="770">
        <v>48631</v>
      </c>
      <c r="F151" s="771">
        <v>416.58</v>
      </c>
      <c r="G151" s="771">
        <v>22826.81</v>
      </c>
      <c r="H151" s="771">
        <v>900</v>
      </c>
      <c r="I151" s="772">
        <f t="shared" si="3"/>
        <v>23726.81</v>
      </c>
    </row>
    <row r="152" spans="1:9" x14ac:dyDescent="0.2">
      <c r="A152" s="768" t="s">
        <v>2242</v>
      </c>
      <c r="B152" s="769" t="s">
        <v>1949</v>
      </c>
      <c r="C152" s="769" t="s">
        <v>2243</v>
      </c>
      <c r="D152" s="770">
        <v>41171</v>
      </c>
      <c r="E152" s="770">
        <v>44958</v>
      </c>
      <c r="F152" s="771">
        <v>20483.18</v>
      </c>
      <c r="G152" s="771">
        <v>56649.24</v>
      </c>
      <c r="H152" s="771">
        <v>11056.23</v>
      </c>
      <c r="I152" s="772">
        <f t="shared" si="3"/>
        <v>67705.47</v>
      </c>
    </row>
    <row r="153" spans="1:9" x14ac:dyDescent="0.2">
      <c r="A153" s="768" t="s">
        <v>2244</v>
      </c>
      <c r="B153" s="769" t="s">
        <v>2245</v>
      </c>
      <c r="C153" s="769" t="s">
        <v>2246</v>
      </c>
      <c r="D153" s="770">
        <v>41255</v>
      </c>
      <c r="E153" s="770">
        <v>44564</v>
      </c>
      <c r="F153" s="771">
        <v>1000</v>
      </c>
      <c r="G153" s="771">
        <v>11944.96</v>
      </c>
      <c r="H153" s="771">
        <v>661.93</v>
      </c>
      <c r="I153" s="772">
        <f t="shared" si="3"/>
        <v>12606.89</v>
      </c>
    </row>
    <row r="154" spans="1:9" x14ac:dyDescent="0.2">
      <c r="A154" s="768" t="s">
        <v>2247</v>
      </c>
      <c r="B154" s="769" t="s">
        <v>296</v>
      </c>
      <c r="C154" s="769" t="s">
        <v>2248</v>
      </c>
      <c r="D154" s="770">
        <v>41451</v>
      </c>
      <c r="E154" s="770">
        <v>45325</v>
      </c>
      <c r="F154" s="771">
        <v>4825</v>
      </c>
      <c r="G154" s="771">
        <v>36908.44</v>
      </c>
      <c r="H154" s="771">
        <v>2439.83</v>
      </c>
      <c r="I154" s="772">
        <f t="shared" si="3"/>
        <v>39348.270000000004</v>
      </c>
    </row>
    <row r="155" spans="1:9" x14ac:dyDescent="0.2">
      <c r="A155" s="768" t="s">
        <v>2249</v>
      </c>
      <c r="B155" s="769" t="s">
        <v>2250</v>
      </c>
      <c r="C155" s="769" t="s">
        <v>2251</v>
      </c>
      <c r="D155" s="770">
        <v>41451</v>
      </c>
      <c r="E155" s="770">
        <v>43626</v>
      </c>
      <c r="F155" s="771">
        <v>4050</v>
      </c>
      <c r="G155" s="771">
        <v>30328.18</v>
      </c>
      <c r="H155" s="771">
        <v>2640</v>
      </c>
      <c r="I155" s="772">
        <f t="shared" si="3"/>
        <v>32968.18</v>
      </c>
    </row>
    <row r="156" spans="1:9" x14ac:dyDescent="0.2">
      <c r="A156" s="768" t="s">
        <v>2252</v>
      </c>
      <c r="B156" s="769" t="s">
        <v>2253</v>
      </c>
      <c r="C156" s="769" t="s">
        <v>2254</v>
      </c>
      <c r="D156" s="770">
        <v>41373</v>
      </c>
      <c r="E156" s="770">
        <v>44674</v>
      </c>
      <c r="F156" s="771">
        <v>433.26</v>
      </c>
      <c r="G156" s="771">
        <v>4619.45</v>
      </c>
      <c r="H156" s="771">
        <v>105.83</v>
      </c>
      <c r="I156" s="772">
        <f t="shared" si="3"/>
        <v>4725.28</v>
      </c>
    </row>
    <row r="157" spans="1:9" x14ac:dyDescent="0.2">
      <c r="A157" s="768" t="s">
        <v>2255</v>
      </c>
      <c r="B157" s="769" t="s">
        <v>2256</v>
      </c>
      <c r="C157" s="769" t="s">
        <v>2257</v>
      </c>
      <c r="D157" s="770">
        <v>41451</v>
      </c>
      <c r="E157" s="770">
        <v>43655</v>
      </c>
      <c r="F157" s="771">
        <v>1000</v>
      </c>
      <c r="G157" s="771">
        <v>5693.35</v>
      </c>
      <c r="H157" s="771">
        <v>560</v>
      </c>
      <c r="I157" s="772">
        <f t="shared" si="3"/>
        <v>6253.35</v>
      </c>
    </row>
    <row r="158" spans="1:9" x14ac:dyDescent="0.2">
      <c r="A158" s="768" t="s">
        <v>2258</v>
      </c>
      <c r="B158" s="769" t="s">
        <v>296</v>
      </c>
      <c r="C158" s="769" t="s">
        <v>2259</v>
      </c>
      <c r="D158" s="770">
        <v>41451</v>
      </c>
      <c r="E158" s="770">
        <v>48769</v>
      </c>
      <c r="F158" s="771">
        <v>15055.14</v>
      </c>
      <c r="G158" s="771">
        <v>34440.54</v>
      </c>
      <c r="H158" s="771">
        <v>52532.5</v>
      </c>
      <c r="I158" s="772">
        <f t="shared" si="3"/>
        <v>86973.040000000008</v>
      </c>
    </row>
    <row r="159" spans="1:9" x14ac:dyDescent="0.2">
      <c r="A159" s="768" t="s">
        <v>2260</v>
      </c>
      <c r="B159" s="769" t="s">
        <v>2261</v>
      </c>
      <c r="C159" s="769" t="s">
        <v>2262</v>
      </c>
      <c r="D159" s="770">
        <v>41543</v>
      </c>
      <c r="E159" s="770">
        <v>54349</v>
      </c>
      <c r="F159" s="771">
        <v>232760.1</v>
      </c>
      <c r="G159" s="771">
        <v>958211.47</v>
      </c>
      <c r="H159" s="771">
        <v>275650.51</v>
      </c>
      <c r="I159" s="772">
        <f t="shared" si="3"/>
        <v>1233861.98</v>
      </c>
    </row>
    <row r="160" spans="1:9" x14ac:dyDescent="0.2">
      <c r="A160" s="768" t="s">
        <v>2263</v>
      </c>
      <c r="B160" s="769" t="s">
        <v>2264</v>
      </c>
      <c r="C160" s="769" t="s">
        <v>2265</v>
      </c>
      <c r="D160" s="770">
        <v>41543</v>
      </c>
      <c r="E160" s="770">
        <v>48870</v>
      </c>
      <c r="F160" s="771">
        <v>900</v>
      </c>
      <c r="G160" s="771">
        <v>3566.16</v>
      </c>
      <c r="H160" s="771">
        <v>5000</v>
      </c>
      <c r="I160" s="772">
        <f t="shared" si="3"/>
        <v>8566.16</v>
      </c>
    </row>
    <row r="161" spans="1:9" ht="15" x14ac:dyDescent="0.25">
      <c r="A161" s="778" t="s">
        <v>2266</v>
      </c>
      <c r="B161" s="779" t="s">
        <v>2267</v>
      </c>
      <c r="C161" s="779" t="s">
        <v>2268</v>
      </c>
      <c r="D161" s="780">
        <v>41543</v>
      </c>
      <c r="E161" s="780">
        <v>45946</v>
      </c>
      <c r="F161" s="781">
        <v>13252.5</v>
      </c>
      <c r="G161" s="781">
        <v>62515.69</v>
      </c>
      <c r="H161" s="781">
        <v>6000</v>
      </c>
      <c r="I161" s="782">
        <f t="shared" si="3"/>
        <v>68515.69</v>
      </c>
    </row>
    <row r="162" spans="1:9" ht="15" x14ac:dyDescent="0.25">
      <c r="A162" s="778" t="s">
        <v>2269</v>
      </c>
      <c r="B162" s="779" t="s">
        <v>1875</v>
      </c>
      <c r="C162" s="779" t="s">
        <v>2270</v>
      </c>
      <c r="D162" s="780">
        <v>41619</v>
      </c>
      <c r="E162" s="780">
        <v>54426</v>
      </c>
      <c r="F162" s="781">
        <v>40.36</v>
      </c>
      <c r="G162" s="781">
        <v>40.85</v>
      </c>
      <c r="H162" s="781">
        <v>8.17</v>
      </c>
      <c r="I162" s="782">
        <f t="shared" si="3"/>
        <v>49.02</v>
      </c>
    </row>
    <row r="163" spans="1:9" x14ac:dyDescent="0.2">
      <c r="A163" s="768" t="s">
        <v>2271</v>
      </c>
      <c r="B163" s="769" t="s">
        <v>2193</v>
      </c>
      <c r="C163" s="769" t="s">
        <v>2894</v>
      </c>
      <c r="D163" s="770">
        <v>41753</v>
      </c>
      <c r="E163" s="770">
        <v>45426</v>
      </c>
      <c r="F163" s="771">
        <v>817.17</v>
      </c>
      <c r="G163" s="771">
        <v>13358.8</v>
      </c>
      <c r="H163" s="771">
        <v>600</v>
      </c>
      <c r="I163" s="772">
        <f t="shared" si="3"/>
        <v>13958.8</v>
      </c>
    </row>
    <row r="164" spans="1:9" x14ac:dyDescent="0.2">
      <c r="A164" s="768" t="s">
        <v>2272</v>
      </c>
      <c r="B164" s="769" t="s">
        <v>2273</v>
      </c>
      <c r="C164" s="769" t="s">
        <v>2274</v>
      </c>
      <c r="D164" s="770">
        <v>41753</v>
      </c>
      <c r="E164" s="770">
        <v>49632</v>
      </c>
      <c r="F164" s="771">
        <v>54871.38</v>
      </c>
      <c r="G164" s="771">
        <v>379805.79</v>
      </c>
      <c r="H164" s="771">
        <v>85858.5</v>
      </c>
      <c r="I164" s="772">
        <f t="shared" si="3"/>
        <v>465664.29</v>
      </c>
    </row>
    <row r="165" spans="1:9" x14ac:dyDescent="0.2">
      <c r="A165" s="768" t="s">
        <v>2275</v>
      </c>
      <c r="B165" s="769" t="s">
        <v>2276</v>
      </c>
      <c r="C165" s="769" t="s">
        <v>2277</v>
      </c>
      <c r="D165" s="770">
        <v>41820</v>
      </c>
      <c r="E165" s="770">
        <v>45494</v>
      </c>
      <c r="F165" s="771">
        <v>3325</v>
      </c>
      <c r="G165" s="771">
        <v>18910.72</v>
      </c>
      <c r="H165" s="771">
        <v>1600</v>
      </c>
      <c r="I165" s="772">
        <f t="shared" si="3"/>
        <v>20510.72</v>
      </c>
    </row>
    <row r="166" spans="1:9" x14ac:dyDescent="0.2">
      <c r="A166" s="768" t="s">
        <v>2895</v>
      </c>
      <c r="B166" s="769" t="s">
        <v>2380</v>
      </c>
      <c r="C166" s="769" t="s">
        <v>2381</v>
      </c>
      <c r="D166" s="770">
        <v>42916</v>
      </c>
      <c r="E166" s="770">
        <v>46685</v>
      </c>
      <c r="F166" s="771">
        <v>942</v>
      </c>
      <c r="G166" s="771">
        <v>8209.19</v>
      </c>
      <c r="H166" s="771">
        <v>480</v>
      </c>
      <c r="I166" s="772">
        <f t="shared" si="3"/>
        <v>8689.19</v>
      </c>
    </row>
    <row r="167" spans="1:9" x14ac:dyDescent="0.2">
      <c r="A167" s="768" t="s">
        <v>2896</v>
      </c>
      <c r="B167" s="769" t="s">
        <v>2382</v>
      </c>
      <c r="C167" s="769" t="s">
        <v>2897</v>
      </c>
      <c r="D167" s="770">
        <v>42916</v>
      </c>
      <c r="E167" s="770">
        <v>44386</v>
      </c>
      <c r="F167" s="771">
        <v>500</v>
      </c>
      <c r="G167" s="771">
        <v>1356.87</v>
      </c>
      <c r="H167" s="771">
        <v>300</v>
      </c>
      <c r="I167" s="772">
        <f t="shared" si="3"/>
        <v>1656.87</v>
      </c>
    </row>
    <row r="168" spans="1:9" x14ac:dyDescent="0.2">
      <c r="A168" s="768" t="s">
        <v>2278</v>
      </c>
      <c r="B168" s="769" t="s">
        <v>2279</v>
      </c>
      <c r="C168" s="769" t="s">
        <v>2280</v>
      </c>
      <c r="D168" s="770">
        <v>41991</v>
      </c>
      <c r="E168" s="770">
        <v>51143</v>
      </c>
      <c r="F168" s="771">
        <v>1497.98</v>
      </c>
      <c r="G168" s="771">
        <v>7313.98</v>
      </c>
      <c r="H168" s="771">
        <v>5000</v>
      </c>
      <c r="I168" s="772">
        <f t="shared" si="3"/>
        <v>12313.98</v>
      </c>
    </row>
    <row r="169" spans="1:9" x14ac:dyDescent="0.2">
      <c r="A169" s="768" t="s">
        <v>2281</v>
      </c>
      <c r="B169" s="769" t="s">
        <v>2282</v>
      </c>
      <c r="C169" s="769" t="s">
        <v>2283</v>
      </c>
      <c r="D169" s="770">
        <v>41991</v>
      </c>
      <c r="E169" s="770">
        <v>49324</v>
      </c>
      <c r="F169" s="771">
        <v>9086.74</v>
      </c>
      <c r="G169" s="771">
        <v>12425.3</v>
      </c>
      <c r="H169" s="771">
        <v>2468.08</v>
      </c>
      <c r="I169" s="772">
        <f t="shared" si="3"/>
        <v>14893.38</v>
      </c>
    </row>
    <row r="170" spans="1:9" x14ac:dyDescent="0.2">
      <c r="A170" s="768" t="s">
        <v>2898</v>
      </c>
      <c r="B170" s="769" t="s">
        <v>2208</v>
      </c>
      <c r="C170" s="769" t="s">
        <v>2899</v>
      </c>
      <c r="D170" s="770">
        <v>42999</v>
      </c>
      <c r="E170" s="770">
        <v>46780</v>
      </c>
      <c r="F170" s="771">
        <v>17068.39</v>
      </c>
      <c r="G170" s="771">
        <v>170495.75</v>
      </c>
      <c r="H170" s="771">
        <v>7535.35</v>
      </c>
      <c r="I170" s="772">
        <f t="shared" si="3"/>
        <v>178031.1</v>
      </c>
    </row>
    <row r="171" spans="1:9" x14ac:dyDescent="0.2">
      <c r="A171" s="768" t="s">
        <v>2284</v>
      </c>
      <c r="B171" s="769" t="s">
        <v>2285</v>
      </c>
      <c r="C171" s="769" t="s">
        <v>2286</v>
      </c>
      <c r="D171" s="770">
        <v>41991</v>
      </c>
      <c r="E171" s="770">
        <v>47855</v>
      </c>
      <c r="F171" s="771">
        <v>4842.18</v>
      </c>
      <c r="G171" s="771">
        <v>28998.33</v>
      </c>
      <c r="H171" s="771">
        <v>2137.7199999999998</v>
      </c>
      <c r="I171" s="772">
        <f t="shared" si="3"/>
        <v>31136.050000000003</v>
      </c>
    </row>
    <row r="172" spans="1:9" x14ac:dyDescent="0.2">
      <c r="A172" s="768" t="s">
        <v>2287</v>
      </c>
      <c r="B172" s="769" t="s">
        <v>2288</v>
      </c>
      <c r="C172" s="769" t="s">
        <v>2289</v>
      </c>
      <c r="D172" s="770">
        <v>42054</v>
      </c>
      <c r="E172" s="770">
        <v>49378</v>
      </c>
      <c r="F172" s="771">
        <v>3171</v>
      </c>
      <c r="G172" s="771">
        <v>19748.740000000002</v>
      </c>
      <c r="H172" s="771">
        <v>1500</v>
      </c>
      <c r="I172" s="772">
        <f t="shared" si="3"/>
        <v>21248.74</v>
      </c>
    </row>
    <row r="173" spans="1:9" x14ac:dyDescent="0.2">
      <c r="A173" s="768" t="s">
        <v>2290</v>
      </c>
      <c r="B173" s="769" t="s">
        <v>2291</v>
      </c>
      <c r="C173" s="769" t="s">
        <v>2292</v>
      </c>
      <c r="D173" s="770">
        <v>41991</v>
      </c>
      <c r="E173" s="770">
        <v>47860</v>
      </c>
      <c r="F173" s="771">
        <v>2002</v>
      </c>
      <c r="G173" s="771">
        <v>14898.81</v>
      </c>
      <c r="H173" s="771">
        <v>1330</v>
      </c>
      <c r="I173" s="772">
        <f t="shared" si="3"/>
        <v>16228.81</v>
      </c>
    </row>
    <row r="174" spans="1:9" x14ac:dyDescent="0.2">
      <c r="A174" s="768" t="s">
        <v>2293</v>
      </c>
      <c r="B174" s="769" t="s">
        <v>296</v>
      </c>
      <c r="C174" s="769" t="s">
        <v>2294</v>
      </c>
      <c r="D174" s="770">
        <v>42110</v>
      </c>
      <c r="E174" s="770">
        <v>54906</v>
      </c>
      <c r="F174" s="771">
        <v>4081.34</v>
      </c>
      <c r="G174" s="771">
        <v>5357.09</v>
      </c>
      <c r="H174" s="771">
        <v>1092.5899999999999</v>
      </c>
      <c r="I174" s="772">
        <f t="shared" si="3"/>
        <v>6449.68</v>
      </c>
    </row>
    <row r="175" spans="1:9" x14ac:dyDescent="0.2">
      <c r="A175" s="768" t="s">
        <v>2295</v>
      </c>
      <c r="B175" s="769" t="s">
        <v>296</v>
      </c>
      <c r="C175" s="769" t="s">
        <v>2296</v>
      </c>
      <c r="D175" s="770">
        <v>42355</v>
      </c>
      <c r="E175" s="770">
        <v>45988</v>
      </c>
      <c r="F175" s="771">
        <v>11498.31</v>
      </c>
      <c r="G175" s="771">
        <v>52111.76</v>
      </c>
      <c r="H175" s="771">
        <v>0</v>
      </c>
      <c r="I175" s="772">
        <f t="shared" si="3"/>
        <v>52111.76</v>
      </c>
    </row>
    <row r="176" spans="1:9" x14ac:dyDescent="0.2">
      <c r="A176" s="768" t="s">
        <v>2297</v>
      </c>
      <c r="B176" s="769" t="s">
        <v>3144</v>
      </c>
      <c r="C176" s="769" t="s">
        <v>2298</v>
      </c>
      <c r="D176" s="770">
        <v>42271</v>
      </c>
      <c r="E176" s="770">
        <v>44278</v>
      </c>
      <c r="F176" s="771">
        <v>4306.5600000000004</v>
      </c>
      <c r="G176" s="771">
        <v>21236.51</v>
      </c>
      <c r="H176" s="771">
        <v>3600</v>
      </c>
      <c r="I176" s="772">
        <f t="shared" si="3"/>
        <v>24836.51</v>
      </c>
    </row>
    <row r="177" spans="1:9" x14ac:dyDescent="0.2">
      <c r="A177" s="768" t="s">
        <v>2299</v>
      </c>
      <c r="B177" s="769" t="s">
        <v>2300</v>
      </c>
      <c r="C177" s="769" t="s">
        <v>2301</v>
      </c>
      <c r="D177" s="770">
        <v>42424</v>
      </c>
      <c r="E177" s="770">
        <v>46088</v>
      </c>
      <c r="F177" s="771">
        <v>333</v>
      </c>
      <c r="G177" s="771">
        <v>3952.53</v>
      </c>
      <c r="H177" s="771">
        <v>900</v>
      </c>
      <c r="I177" s="772">
        <f t="shared" si="3"/>
        <v>4852.5300000000007</v>
      </c>
    </row>
    <row r="178" spans="1:9" x14ac:dyDescent="0.2">
      <c r="A178" s="768" t="s">
        <v>2302</v>
      </c>
      <c r="B178" s="769" t="s">
        <v>2303</v>
      </c>
      <c r="C178" s="769" t="s">
        <v>2304</v>
      </c>
      <c r="D178" s="770">
        <v>42110</v>
      </c>
      <c r="E178" s="770">
        <v>47608</v>
      </c>
      <c r="F178" s="771">
        <v>1620</v>
      </c>
      <c r="G178" s="771">
        <v>14248.05</v>
      </c>
      <c r="H178" s="771">
        <v>1200</v>
      </c>
      <c r="I178" s="772">
        <f t="shared" si="3"/>
        <v>15448.05</v>
      </c>
    </row>
    <row r="179" spans="1:9" x14ac:dyDescent="0.2">
      <c r="A179" s="768" t="s">
        <v>2305</v>
      </c>
      <c r="B179" s="769" t="s">
        <v>2306</v>
      </c>
      <c r="C179" s="769" t="s">
        <v>2307</v>
      </c>
      <c r="D179" s="770">
        <v>42213</v>
      </c>
      <c r="E179" s="770">
        <v>45875</v>
      </c>
      <c r="F179" s="771">
        <v>500</v>
      </c>
      <c r="G179" s="771">
        <v>6766.29</v>
      </c>
      <c r="H179" s="771">
        <v>320</v>
      </c>
      <c r="I179" s="772">
        <f t="shared" si="3"/>
        <v>7086.29</v>
      </c>
    </row>
    <row r="180" spans="1:9" x14ac:dyDescent="0.2">
      <c r="A180" s="768" t="s">
        <v>2308</v>
      </c>
      <c r="B180" s="769" t="s">
        <v>2309</v>
      </c>
      <c r="C180" s="769" t="s">
        <v>2310</v>
      </c>
      <c r="D180" s="770">
        <v>42271</v>
      </c>
      <c r="E180" s="770">
        <v>45936</v>
      </c>
      <c r="F180" s="771">
        <v>3110</v>
      </c>
      <c r="G180" s="771">
        <v>12106.31</v>
      </c>
      <c r="H180" s="771">
        <v>1000</v>
      </c>
      <c r="I180" s="772">
        <f t="shared" si="3"/>
        <v>13106.31</v>
      </c>
    </row>
    <row r="181" spans="1:9" x14ac:dyDescent="0.2">
      <c r="A181" s="768" t="s">
        <v>2311</v>
      </c>
      <c r="B181" s="769" t="s">
        <v>2312</v>
      </c>
      <c r="C181" s="769" t="s">
        <v>2313</v>
      </c>
      <c r="D181" s="770">
        <v>42355</v>
      </c>
      <c r="E181" s="770">
        <v>49686</v>
      </c>
      <c r="F181" s="771">
        <v>4050</v>
      </c>
      <c r="G181" s="771">
        <v>28285.72</v>
      </c>
      <c r="H181" s="771">
        <v>1600</v>
      </c>
      <c r="I181" s="772">
        <f t="shared" si="3"/>
        <v>29885.72</v>
      </c>
    </row>
    <row r="182" spans="1:9" x14ac:dyDescent="0.2">
      <c r="A182" s="768" t="s">
        <v>2314</v>
      </c>
      <c r="B182" s="769" t="s">
        <v>3145</v>
      </c>
      <c r="C182" s="769" t="s">
        <v>2315</v>
      </c>
      <c r="D182" s="770">
        <v>42481</v>
      </c>
      <c r="E182" s="770">
        <v>47977</v>
      </c>
      <c r="F182" s="771">
        <v>4706</v>
      </c>
      <c r="G182" s="771">
        <v>27505.200000000001</v>
      </c>
      <c r="H182" s="771">
        <v>2800</v>
      </c>
      <c r="I182" s="772">
        <f t="shared" si="3"/>
        <v>30305.200000000001</v>
      </c>
    </row>
    <row r="183" spans="1:9" x14ac:dyDescent="0.2">
      <c r="A183" s="768" t="s">
        <v>2316</v>
      </c>
      <c r="B183" s="769" t="s">
        <v>2317</v>
      </c>
      <c r="C183" s="769" t="s">
        <v>2318</v>
      </c>
      <c r="D183" s="770">
        <v>42481</v>
      </c>
      <c r="E183" s="770">
        <v>44742</v>
      </c>
      <c r="F183" s="771">
        <v>146.5</v>
      </c>
      <c r="G183" s="771">
        <v>6463.18</v>
      </c>
      <c r="H183" s="771">
        <v>6000</v>
      </c>
      <c r="I183" s="772">
        <f t="shared" si="3"/>
        <v>12463.18</v>
      </c>
    </row>
    <row r="184" spans="1:9" x14ac:dyDescent="0.2">
      <c r="A184" s="768" t="s">
        <v>2319</v>
      </c>
      <c r="B184" s="769" t="s">
        <v>2320</v>
      </c>
      <c r="C184" s="769" t="s">
        <v>2323</v>
      </c>
      <c r="D184" s="770">
        <v>42481</v>
      </c>
      <c r="E184" s="770">
        <v>44742</v>
      </c>
      <c r="F184" s="771">
        <v>146.5</v>
      </c>
      <c r="G184" s="771">
        <v>6463.18</v>
      </c>
      <c r="H184" s="771">
        <v>7500</v>
      </c>
      <c r="I184" s="772">
        <f t="shared" si="3"/>
        <v>13963.18</v>
      </c>
    </row>
    <row r="185" spans="1:9" x14ac:dyDescent="0.2">
      <c r="A185" s="768" t="s">
        <v>2322</v>
      </c>
      <c r="B185" s="769" t="s">
        <v>2320</v>
      </c>
      <c r="C185" s="769" t="s">
        <v>2321</v>
      </c>
      <c r="D185" s="770">
        <v>42481</v>
      </c>
      <c r="E185" s="770">
        <v>44742</v>
      </c>
      <c r="F185" s="771">
        <v>146.5</v>
      </c>
      <c r="G185" s="771">
        <v>6463.18</v>
      </c>
      <c r="H185" s="771">
        <v>7500</v>
      </c>
      <c r="I185" s="772">
        <f t="shared" si="3"/>
        <v>13963.18</v>
      </c>
    </row>
    <row r="186" spans="1:9" x14ac:dyDescent="0.2">
      <c r="A186" s="768" t="s">
        <v>2324</v>
      </c>
      <c r="B186" s="769" t="s">
        <v>2325</v>
      </c>
      <c r="C186" s="769" t="s">
        <v>2326</v>
      </c>
      <c r="D186" s="770">
        <v>42481</v>
      </c>
      <c r="E186" s="770">
        <v>44742</v>
      </c>
      <c r="F186" s="771">
        <v>146.5</v>
      </c>
      <c r="G186" s="771">
        <v>6463.18</v>
      </c>
      <c r="H186" s="771">
        <v>2525</v>
      </c>
      <c r="I186" s="772">
        <f t="shared" si="3"/>
        <v>8988.18</v>
      </c>
    </row>
    <row r="187" spans="1:9" x14ac:dyDescent="0.2">
      <c r="A187" s="768" t="s">
        <v>2327</v>
      </c>
      <c r="B187" s="769" t="s">
        <v>2328</v>
      </c>
      <c r="C187" s="769" t="s">
        <v>2329</v>
      </c>
      <c r="D187" s="770">
        <v>42481</v>
      </c>
      <c r="E187" s="770">
        <v>44742</v>
      </c>
      <c r="F187" s="771">
        <v>146.5</v>
      </c>
      <c r="G187" s="771">
        <v>6463.18</v>
      </c>
      <c r="H187" s="771">
        <v>3000</v>
      </c>
      <c r="I187" s="772">
        <f t="shared" si="3"/>
        <v>9463.18</v>
      </c>
    </row>
    <row r="188" spans="1:9" x14ac:dyDescent="0.2">
      <c r="A188" s="768" t="s">
        <v>2330</v>
      </c>
      <c r="B188" s="769" t="s">
        <v>2331</v>
      </c>
      <c r="C188" s="769" t="s">
        <v>2332</v>
      </c>
      <c r="D188" s="770">
        <v>42481</v>
      </c>
      <c r="E188" s="770">
        <v>44742</v>
      </c>
      <c r="F188" s="771">
        <v>146.5</v>
      </c>
      <c r="G188" s="771">
        <v>6463.18</v>
      </c>
      <c r="H188" s="771">
        <v>1000</v>
      </c>
      <c r="I188" s="772">
        <f t="shared" si="3"/>
        <v>7463.18</v>
      </c>
    </row>
    <row r="189" spans="1:9" x14ac:dyDescent="0.2">
      <c r="A189" s="768" t="s">
        <v>2333</v>
      </c>
      <c r="B189" s="769" t="s">
        <v>2331</v>
      </c>
      <c r="C189" s="769" t="s">
        <v>2334</v>
      </c>
      <c r="D189" s="770">
        <v>42481</v>
      </c>
      <c r="E189" s="770">
        <v>44742</v>
      </c>
      <c r="F189" s="771">
        <v>146.5</v>
      </c>
      <c r="G189" s="771">
        <v>6463.18</v>
      </c>
      <c r="H189" s="771">
        <v>1000</v>
      </c>
      <c r="I189" s="772">
        <f t="shared" si="3"/>
        <v>7463.18</v>
      </c>
    </row>
    <row r="190" spans="1:9" x14ac:dyDescent="0.2">
      <c r="A190" s="768" t="s">
        <v>2335</v>
      </c>
      <c r="B190" s="769" t="s">
        <v>2336</v>
      </c>
      <c r="C190" s="769" t="s">
        <v>2337</v>
      </c>
      <c r="D190" s="770">
        <v>42647</v>
      </c>
      <c r="E190" s="770">
        <v>48139</v>
      </c>
      <c r="F190" s="771">
        <v>390</v>
      </c>
      <c r="G190" s="771">
        <v>3923.15</v>
      </c>
      <c r="H190" s="771">
        <v>1200</v>
      </c>
      <c r="I190" s="772">
        <f t="shared" si="3"/>
        <v>5123.1499999999996</v>
      </c>
    </row>
    <row r="191" spans="1:9" x14ac:dyDescent="0.2">
      <c r="A191" s="768" t="s">
        <v>2338</v>
      </c>
      <c r="B191" s="769" t="s">
        <v>2339</v>
      </c>
      <c r="C191" s="769" t="s">
        <v>2340</v>
      </c>
      <c r="D191" s="770">
        <v>42647</v>
      </c>
      <c r="E191" s="770">
        <v>46314</v>
      </c>
      <c r="F191" s="771">
        <v>500</v>
      </c>
      <c r="G191" s="771">
        <v>7287.35</v>
      </c>
      <c r="H191" s="771">
        <v>480</v>
      </c>
      <c r="I191" s="772">
        <f t="shared" si="3"/>
        <v>7767.35</v>
      </c>
    </row>
    <row r="192" spans="1:9" x14ac:dyDescent="0.2">
      <c r="A192" s="768" t="s">
        <v>2341</v>
      </c>
      <c r="B192" s="769" t="s">
        <v>2342</v>
      </c>
      <c r="C192" s="769" t="s">
        <v>2343</v>
      </c>
      <c r="D192" s="770">
        <v>42550</v>
      </c>
      <c r="E192" s="770">
        <v>49875</v>
      </c>
      <c r="F192" s="771">
        <v>5125</v>
      </c>
      <c r="G192" s="771">
        <v>45932.14</v>
      </c>
      <c r="H192" s="771">
        <v>2310</v>
      </c>
      <c r="I192" s="772">
        <f t="shared" si="3"/>
        <v>48242.14</v>
      </c>
    </row>
    <row r="193" spans="1:9" x14ac:dyDescent="0.2">
      <c r="A193" s="768" t="s">
        <v>2344</v>
      </c>
      <c r="B193" s="769" t="s">
        <v>2345</v>
      </c>
      <c r="C193" s="769" t="s">
        <v>2346</v>
      </c>
      <c r="D193" s="770">
        <v>42719</v>
      </c>
      <c r="E193" s="770">
        <v>50050</v>
      </c>
      <c r="F193" s="771">
        <v>7900.7</v>
      </c>
      <c r="G193" s="771">
        <v>53839.53</v>
      </c>
      <c r="H193" s="771">
        <v>4500</v>
      </c>
      <c r="I193" s="772">
        <f t="shared" si="3"/>
        <v>58339.53</v>
      </c>
    </row>
    <row r="194" spans="1:9" x14ac:dyDescent="0.2">
      <c r="A194" s="768" t="s">
        <v>2347</v>
      </c>
      <c r="B194" s="769" t="s">
        <v>2348</v>
      </c>
      <c r="C194" s="769" t="s">
        <v>2349</v>
      </c>
      <c r="D194" s="770">
        <v>42647</v>
      </c>
      <c r="E194" s="770">
        <v>48146</v>
      </c>
      <c r="F194" s="771">
        <v>390</v>
      </c>
      <c r="G194" s="771">
        <v>1097.1400000000001</v>
      </c>
      <c r="H194" s="771">
        <v>1500</v>
      </c>
      <c r="I194" s="772">
        <f t="shared" si="3"/>
        <v>2597.1400000000003</v>
      </c>
    </row>
    <row r="195" spans="1:9" x14ac:dyDescent="0.2">
      <c r="A195" s="768" t="s">
        <v>2900</v>
      </c>
      <c r="B195" s="769" t="s">
        <v>1994</v>
      </c>
      <c r="C195" s="769" t="s">
        <v>2901</v>
      </c>
      <c r="D195" s="770">
        <v>43083</v>
      </c>
      <c r="E195" s="770">
        <v>49836</v>
      </c>
      <c r="F195" s="771">
        <v>10422.16</v>
      </c>
      <c r="G195" s="771">
        <v>67527.570000000007</v>
      </c>
      <c r="H195" s="771">
        <v>1875.13</v>
      </c>
      <c r="I195" s="772">
        <f t="shared" si="3"/>
        <v>69402.700000000012</v>
      </c>
    </row>
    <row r="196" spans="1:9" x14ac:dyDescent="0.2">
      <c r="A196" s="768" t="s">
        <v>2902</v>
      </c>
      <c r="B196" s="769" t="s">
        <v>2903</v>
      </c>
      <c r="C196" s="769" t="s">
        <v>2129</v>
      </c>
      <c r="D196" s="770">
        <v>42782</v>
      </c>
      <c r="E196" s="770">
        <v>46453</v>
      </c>
      <c r="F196" s="771">
        <v>1502.6</v>
      </c>
      <c r="G196" s="771">
        <v>44032.13</v>
      </c>
      <c r="H196" s="771">
        <v>900</v>
      </c>
      <c r="I196" s="772">
        <f t="shared" si="3"/>
        <v>44932.13</v>
      </c>
    </row>
    <row r="197" spans="1:9" x14ac:dyDescent="0.2">
      <c r="A197" s="768" t="s">
        <v>2904</v>
      </c>
      <c r="B197" s="769" t="s">
        <v>2348</v>
      </c>
      <c r="C197" s="769" t="s">
        <v>2905</v>
      </c>
      <c r="D197" s="770">
        <v>42999</v>
      </c>
      <c r="E197" s="770">
        <v>46669</v>
      </c>
      <c r="F197" s="771">
        <v>6000</v>
      </c>
      <c r="G197" s="771">
        <v>16879.2</v>
      </c>
      <c r="H197" s="771">
        <v>4000</v>
      </c>
      <c r="I197" s="772">
        <f t="shared" ref="I197:I260" si="4">G197+H197</f>
        <v>20879.2</v>
      </c>
    </row>
    <row r="198" spans="1:9" x14ac:dyDescent="0.2">
      <c r="A198" s="768" t="s">
        <v>2906</v>
      </c>
      <c r="B198" s="769" t="s">
        <v>2190</v>
      </c>
      <c r="C198" s="769" t="s">
        <v>2907</v>
      </c>
      <c r="D198" s="770">
        <v>42916</v>
      </c>
      <c r="E198" s="770">
        <v>47678</v>
      </c>
      <c r="F198" s="771">
        <v>931.5</v>
      </c>
      <c r="G198" s="771">
        <v>3168.58</v>
      </c>
      <c r="H198" s="771">
        <v>1500</v>
      </c>
      <c r="I198" s="772">
        <f t="shared" si="4"/>
        <v>4668.58</v>
      </c>
    </row>
    <row r="199" spans="1:9" x14ac:dyDescent="0.2">
      <c r="A199" s="768" t="s">
        <v>2908</v>
      </c>
      <c r="B199" s="769" t="s">
        <v>2348</v>
      </c>
      <c r="C199" s="769" t="s">
        <v>2909</v>
      </c>
      <c r="D199" s="770">
        <v>42999</v>
      </c>
      <c r="E199" s="770">
        <v>46669</v>
      </c>
      <c r="F199" s="771">
        <v>1150</v>
      </c>
      <c r="G199" s="771">
        <v>10399.68</v>
      </c>
      <c r="H199" s="771">
        <v>800</v>
      </c>
      <c r="I199" s="772">
        <f t="shared" si="4"/>
        <v>11199.68</v>
      </c>
    </row>
    <row r="200" spans="1:9" x14ac:dyDescent="0.2">
      <c r="A200" s="768" t="s">
        <v>3146</v>
      </c>
      <c r="B200" s="769" t="s">
        <v>2187</v>
      </c>
      <c r="C200" s="769" t="s">
        <v>3147</v>
      </c>
      <c r="D200" s="770">
        <v>43363</v>
      </c>
      <c r="E200" s="770">
        <v>47031</v>
      </c>
      <c r="F200" s="771">
        <v>1744.81</v>
      </c>
      <c r="G200" s="771">
        <v>39435.31</v>
      </c>
      <c r="H200" s="771">
        <v>981.69</v>
      </c>
      <c r="I200" s="772">
        <f t="shared" si="4"/>
        <v>40417</v>
      </c>
    </row>
    <row r="201" spans="1:9" x14ac:dyDescent="0.2">
      <c r="A201" s="768" t="s">
        <v>2910</v>
      </c>
      <c r="B201" s="769" t="s">
        <v>2911</v>
      </c>
      <c r="C201" s="769" t="s">
        <v>2912</v>
      </c>
      <c r="D201" s="770">
        <v>42999</v>
      </c>
      <c r="E201" s="770">
        <v>46669</v>
      </c>
      <c r="F201" s="771">
        <v>1100</v>
      </c>
      <c r="G201" s="771">
        <v>3094.52</v>
      </c>
      <c r="H201" s="771">
        <v>1470</v>
      </c>
      <c r="I201" s="772">
        <f t="shared" si="4"/>
        <v>4564.5200000000004</v>
      </c>
    </row>
    <row r="202" spans="1:9" x14ac:dyDescent="0.2">
      <c r="A202" s="768" t="s">
        <v>3014</v>
      </c>
      <c r="B202" s="769" t="s">
        <v>2187</v>
      </c>
      <c r="C202" s="769" t="s">
        <v>3148</v>
      </c>
      <c r="D202" s="770">
        <v>43083</v>
      </c>
      <c r="E202" s="770">
        <v>54185</v>
      </c>
      <c r="F202" s="771">
        <v>39150</v>
      </c>
      <c r="G202" s="771">
        <v>201329.98</v>
      </c>
      <c r="H202" s="771">
        <v>30020.93</v>
      </c>
      <c r="I202" s="772">
        <f t="shared" si="4"/>
        <v>231350.91</v>
      </c>
    </row>
    <row r="203" spans="1:9" x14ac:dyDescent="0.2">
      <c r="A203" s="768" t="s">
        <v>3149</v>
      </c>
      <c r="B203" s="769" t="s">
        <v>3150</v>
      </c>
      <c r="C203" s="769" t="s">
        <v>3151</v>
      </c>
      <c r="D203" s="770">
        <v>43230</v>
      </c>
      <c r="E203" s="770">
        <v>56032</v>
      </c>
      <c r="F203" s="771">
        <v>36120</v>
      </c>
      <c r="G203" s="771">
        <v>79731.28</v>
      </c>
      <c r="H203" s="771">
        <v>28500</v>
      </c>
      <c r="I203" s="772">
        <f t="shared" si="4"/>
        <v>108231.28</v>
      </c>
    </row>
    <row r="204" spans="1:9" x14ac:dyDescent="0.2">
      <c r="A204" s="768" t="s">
        <v>2913</v>
      </c>
      <c r="B204" s="769" t="s">
        <v>2193</v>
      </c>
      <c r="C204" s="769" t="s">
        <v>2914</v>
      </c>
      <c r="D204" s="770">
        <v>43083</v>
      </c>
      <c r="E204" s="770">
        <v>46774</v>
      </c>
      <c r="F204" s="771">
        <v>700</v>
      </c>
      <c r="G204" s="771">
        <v>10280.19</v>
      </c>
      <c r="H204" s="771">
        <v>2100</v>
      </c>
      <c r="I204" s="772">
        <f t="shared" si="4"/>
        <v>12380.19</v>
      </c>
    </row>
    <row r="205" spans="1:9" x14ac:dyDescent="0.2">
      <c r="A205" s="768" t="s">
        <v>3152</v>
      </c>
      <c r="B205" s="769" t="s">
        <v>2398</v>
      </c>
      <c r="C205" s="769" t="s">
        <v>3153</v>
      </c>
      <c r="D205" s="770">
        <v>43230</v>
      </c>
      <c r="E205" s="770">
        <v>54187</v>
      </c>
      <c r="F205" s="771">
        <v>1007</v>
      </c>
      <c r="G205" s="771">
        <v>2312.3200000000002</v>
      </c>
      <c r="H205" s="771">
        <v>2500</v>
      </c>
      <c r="I205" s="772">
        <f t="shared" si="4"/>
        <v>4812.32</v>
      </c>
    </row>
    <row r="206" spans="1:9" x14ac:dyDescent="0.2">
      <c r="A206" s="768" t="s">
        <v>3154</v>
      </c>
      <c r="B206" s="769" t="s">
        <v>3155</v>
      </c>
      <c r="C206" s="769" t="s">
        <v>3156</v>
      </c>
      <c r="D206" s="770">
        <v>43230</v>
      </c>
      <c r="E206" s="770">
        <v>52374</v>
      </c>
      <c r="F206" s="771">
        <v>1500</v>
      </c>
      <c r="G206" s="771">
        <v>15814.77</v>
      </c>
      <c r="H206" s="771">
        <v>800</v>
      </c>
      <c r="I206" s="772">
        <f t="shared" si="4"/>
        <v>16614.77</v>
      </c>
    </row>
    <row r="207" spans="1:9" x14ac:dyDescent="0.2">
      <c r="A207" s="768" t="s">
        <v>3157</v>
      </c>
      <c r="B207" s="769" t="s">
        <v>1974</v>
      </c>
      <c r="C207" s="769" t="s">
        <v>3158</v>
      </c>
      <c r="D207" s="770">
        <v>43279</v>
      </c>
      <c r="E207" s="770">
        <v>44918</v>
      </c>
      <c r="F207" s="771">
        <v>2723.88</v>
      </c>
      <c r="G207" s="771">
        <v>101455.23</v>
      </c>
      <c r="H207" s="771">
        <v>20320</v>
      </c>
      <c r="I207" s="772">
        <f t="shared" si="4"/>
        <v>121775.23</v>
      </c>
    </row>
    <row r="208" spans="1:9" x14ac:dyDescent="0.2">
      <c r="A208" s="768" t="s">
        <v>3159</v>
      </c>
      <c r="B208" s="769" t="s">
        <v>2122</v>
      </c>
      <c r="C208" s="769" t="s">
        <v>3160</v>
      </c>
      <c r="D208" s="770">
        <v>43363</v>
      </c>
      <c r="E208" s="770">
        <v>45053</v>
      </c>
      <c r="F208" s="771">
        <v>7280.96</v>
      </c>
      <c r="G208" s="771">
        <v>18544.599999999999</v>
      </c>
      <c r="H208" s="771">
        <v>14835.68</v>
      </c>
      <c r="I208" s="772">
        <f t="shared" si="4"/>
        <v>33380.28</v>
      </c>
    </row>
    <row r="209" spans="1:9" ht="15" x14ac:dyDescent="0.25">
      <c r="A209" s="778" t="s">
        <v>3161</v>
      </c>
      <c r="B209" s="779" t="s">
        <v>2364</v>
      </c>
      <c r="C209" s="779" t="s">
        <v>3162</v>
      </c>
      <c r="D209" s="780">
        <v>43363</v>
      </c>
      <c r="E209" s="780">
        <v>48855</v>
      </c>
      <c r="F209" s="781">
        <v>1476</v>
      </c>
      <c r="G209" s="781">
        <v>3494.28</v>
      </c>
      <c r="H209" s="781">
        <v>0</v>
      </c>
      <c r="I209" s="782">
        <f t="shared" si="4"/>
        <v>3494.28</v>
      </c>
    </row>
    <row r="210" spans="1:9" x14ac:dyDescent="0.2">
      <c r="A210" s="768" t="s">
        <v>3163</v>
      </c>
      <c r="B210" s="769" t="s">
        <v>3164</v>
      </c>
      <c r="C210" s="769" t="s">
        <v>2346</v>
      </c>
      <c r="D210" s="770">
        <v>43425</v>
      </c>
      <c r="E210" s="770">
        <v>47090</v>
      </c>
      <c r="F210" s="771">
        <v>500</v>
      </c>
      <c r="G210" s="771">
        <v>8096.99</v>
      </c>
      <c r="H210" s="771">
        <v>500</v>
      </c>
      <c r="I210" s="772">
        <f t="shared" si="4"/>
        <v>8596.99</v>
      </c>
    </row>
    <row r="211" spans="1:9" x14ac:dyDescent="0.2">
      <c r="A211" s="768" t="s">
        <v>1737</v>
      </c>
      <c r="B211" s="769" t="s">
        <v>2350</v>
      </c>
      <c r="C211" s="769" t="s">
        <v>2915</v>
      </c>
      <c r="D211" s="770">
        <v>42999</v>
      </c>
      <c r="E211" s="770">
        <v>48116</v>
      </c>
      <c r="F211" s="771">
        <v>1050</v>
      </c>
      <c r="G211" s="771">
        <v>10040.040000000001</v>
      </c>
      <c r="H211" s="771">
        <v>468</v>
      </c>
      <c r="I211" s="772">
        <f t="shared" si="4"/>
        <v>10508.04</v>
      </c>
    </row>
    <row r="212" spans="1:9" x14ac:dyDescent="0.2">
      <c r="A212" s="768" t="s">
        <v>1738</v>
      </c>
      <c r="B212" s="769" t="s">
        <v>1884</v>
      </c>
      <c r="C212" s="769" t="s">
        <v>2351</v>
      </c>
      <c r="D212" s="770">
        <v>24471</v>
      </c>
      <c r="E212" s="770">
        <v>46737</v>
      </c>
      <c r="F212" s="771">
        <v>191.14</v>
      </c>
      <c r="G212" s="771">
        <v>68.680000000000007</v>
      </c>
      <c r="H212" s="771">
        <v>13.73</v>
      </c>
      <c r="I212" s="772">
        <f t="shared" si="4"/>
        <v>82.410000000000011</v>
      </c>
    </row>
    <row r="213" spans="1:9" x14ac:dyDescent="0.2">
      <c r="A213" s="768" t="s">
        <v>1749</v>
      </c>
      <c r="B213" s="769" t="s">
        <v>2352</v>
      </c>
      <c r="C213" s="769" t="s">
        <v>2353</v>
      </c>
      <c r="D213" s="770">
        <v>42213</v>
      </c>
      <c r="E213" s="770">
        <v>47685</v>
      </c>
      <c r="F213" s="771">
        <v>6368.86</v>
      </c>
      <c r="G213" s="771">
        <v>17941.060000000001</v>
      </c>
      <c r="H213" s="771">
        <v>6000</v>
      </c>
      <c r="I213" s="772">
        <f t="shared" si="4"/>
        <v>23941.06</v>
      </c>
    </row>
    <row r="214" spans="1:9" x14ac:dyDescent="0.2">
      <c r="A214" s="768" t="s">
        <v>1739</v>
      </c>
      <c r="B214" s="769" t="s">
        <v>1899</v>
      </c>
      <c r="C214" s="769" t="s">
        <v>2354</v>
      </c>
      <c r="D214" s="770">
        <v>32912</v>
      </c>
      <c r="E214" s="770">
        <v>43403</v>
      </c>
      <c r="F214" s="771">
        <v>0</v>
      </c>
      <c r="G214" s="771">
        <v>0</v>
      </c>
      <c r="H214" s="771">
        <v>738.3</v>
      </c>
      <c r="I214" s="772">
        <f t="shared" si="4"/>
        <v>738.3</v>
      </c>
    </row>
    <row r="215" spans="1:9" x14ac:dyDescent="0.2">
      <c r="A215" s="768" t="s">
        <v>1740</v>
      </c>
      <c r="B215" s="769" t="s">
        <v>1899</v>
      </c>
      <c r="C215" s="769" t="s">
        <v>2355</v>
      </c>
      <c r="D215" s="770">
        <v>34333</v>
      </c>
      <c r="E215" s="770">
        <v>46737</v>
      </c>
      <c r="F215" s="771">
        <v>81.900000000000006</v>
      </c>
      <c r="G215" s="771">
        <v>230.4</v>
      </c>
      <c r="H215" s="771">
        <v>767.16</v>
      </c>
      <c r="I215" s="772">
        <f t="shared" si="4"/>
        <v>997.56</v>
      </c>
    </row>
    <row r="216" spans="1:9" x14ac:dyDescent="0.2">
      <c r="A216" s="768" t="s">
        <v>1741</v>
      </c>
      <c r="B216" s="769" t="s">
        <v>1899</v>
      </c>
      <c r="C216" s="769" t="s">
        <v>2356</v>
      </c>
      <c r="D216" s="770">
        <v>33346</v>
      </c>
      <c r="E216" s="770">
        <v>46737</v>
      </c>
      <c r="F216" s="771">
        <v>0</v>
      </c>
      <c r="G216" s="771">
        <v>0</v>
      </c>
      <c r="H216" s="771">
        <v>2326.7399999999998</v>
      </c>
      <c r="I216" s="772">
        <f t="shared" si="4"/>
        <v>2326.7399999999998</v>
      </c>
    </row>
    <row r="217" spans="1:9" x14ac:dyDescent="0.2">
      <c r="A217" s="768" t="s">
        <v>1742</v>
      </c>
      <c r="B217" s="769" t="s">
        <v>1899</v>
      </c>
      <c r="C217" s="769" t="s">
        <v>2357</v>
      </c>
      <c r="D217" s="770">
        <v>36006</v>
      </c>
      <c r="E217" s="770">
        <v>46737</v>
      </c>
      <c r="F217" s="771">
        <v>0</v>
      </c>
      <c r="G217" s="771">
        <v>0</v>
      </c>
      <c r="H217" s="771">
        <v>0</v>
      </c>
      <c r="I217" s="772">
        <f t="shared" si="4"/>
        <v>0</v>
      </c>
    </row>
    <row r="218" spans="1:9" x14ac:dyDescent="0.2">
      <c r="A218" s="768" t="s">
        <v>2358</v>
      </c>
      <c r="B218" s="769" t="s">
        <v>2187</v>
      </c>
      <c r="C218" s="769" t="s">
        <v>2359</v>
      </c>
      <c r="D218" s="770">
        <v>42684</v>
      </c>
      <c r="E218" s="770">
        <v>43739</v>
      </c>
      <c r="F218" s="771">
        <v>19137.240000000002</v>
      </c>
      <c r="G218" s="771">
        <v>53836.88</v>
      </c>
      <c r="H218" s="771">
        <v>46003.8</v>
      </c>
      <c r="I218" s="772">
        <f t="shared" si="4"/>
        <v>99840.68</v>
      </c>
    </row>
    <row r="219" spans="1:9" x14ac:dyDescent="0.2">
      <c r="A219" s="768" t="s">
        <v>2360</v>
      </c>
      <c r="B219" s="769" t="s">
        <v>2361</v>
      </c>
      <c r="C219" s="769" t="s">
        <v>2362</v>
      </c>
      <c r="D219" s="770">
        <v>43300</v>
      </c>
      <c r="E219" s="770">
        <v>43657</v>
      </c>
      <c r="F219" s="771">
        <v>2950</v>
      </c>
      <c r="G219" s="771">
        <v>17690.5</v>
      </c>
      <c r="H219" s="771">
        <v>1544.87</v>
      </c>
      <c r="I219" s="772">
        <f t="shared" si="4"/>
        <v>19235.37</v>
      </c>
    </row>
    <row r="220" spans="1:9" x14ac:dyDescent="0.2">
      <c r="A220" s="768" t="s">
        <v>1750</v>
      </c>
      <c r="B220" s="769" t="s">
        <v>2364</v>
      </c>
      <c r="C220" s="769" t="s">
        <v>2365</v>
      </c>
      <c r="D220" s="770">
        <v>43298</v>
      </c>
      <c r="E220" s="770">
        <v>43646</v>
      </c>
      <c r="F220" s="771">
        <v>194.05</v>
      </c>
      <c r="G220" s="771">
        <v>7922.29</v>
      </c>
      <c r="H220" s="771">
        <v>2000</v>
      </c>
      <c r="I220" s="772">
        <f t="shared" si="4"/>
        <v>9922.2900000000009</v>
      </c>
    </row>
    <row r="221" spans="1:9" x14ac:dyDescent="0.2">
      <c r="A221" s="768" t="s">
        <v>1743</v>
      </c>
      <c r="B221" s="769" t="s">
        <v>2366</v>
      </c>
      <c r="C221" s="769" t="s">
        <v>2367</v>
      </c>
      <c r="D221" s="770">
        <v>42824</v>
      </c>
      <c r="E221" s="770">
        <v>44043</v>
      </c>
      <c r="F221" s="771">
        <v>45461</v>
      </c>
      <c r="G221" s="771">
        <v>6471.37</v>
      </c>
      <c r="H221" s="771">
        <v>5000</v>
      </c>
      <c r="I221" s="772">
        <f t="shared" si="4"/>
        <v>11471.369999999999</v>
      </c>
    </row>
    <row r="222" spans="1:9" x14ac:dyDescent="0.2">
      <c r="A222" s="768" t="s">
        <v>1744</v>
      </c>
      <c r="B222" s="769" t="s">
        <v>2368</v>
      </c>
      <c r="C222" s="769" t="s">
        <v>2369</v>
      </c>
      <c r="D222" s="770">
        <v>32887</v>
      </c>
      <c r="E222" s="770">
        <v>69412</v>
      </c>
      <c r="F222" s="771">
        <v>72</v>
      </c>
      <c r="G222" s="771">
        <v>696.03</v>
      </c>
      <c r="H222" s="771">
        <v>0</v>
      </c>
      <c r="I222" s="772">
        <f t="shared" si="4"/>
        <v>696.03</v>
      </c>
    </row>
    <row r="223" spans="1:9" x14ac:dyDescent="0.2">
      <c r="A223" s="768" t="s">
        <v>1745</v>
      </c>
      <c r="B223" s="769" t="s">
        <v>2370</v>
      </c>
      <c r="C223" s="769" t="s">
        <v>2371</v>
      </c>
      <c r="D223" s="770">
        <v>39289</v>
      </c>
      <c r="E223" s="770">
        <v>69605</v>
      </c>
      <c r="F223" s="771">
        <v>52.7</v>
      </c>
      <c r="G223" s="771">
        <v>0</v>
      </c>
      <c r="H223" s="771">
        <v>0</v>
      </c>
      <c r="I223" s="772">
        <f t="shared" si="4"/>
        <v>0</v>
      </c>
    </row>
    <row r="224" spans="1:9" x14ac:dyDescent="0.2">
      <c r="A224" s="768" t="s">
        <v>2372</v>
      </c>
      <c r="B224" s="769" t="s">
        <v>2373</v>
      </c>
      <c r="C224" s="769" t="s">
        <v>2374</v>
      </c>
      <c r="D224" s="770">
        <v>43168</v>
      </c>
      <c r="E224" s="770">
        <v>44288</v>
      </c>
      <c r="F224" s="771">
        <v>50</v>
      </c>
      <c r="G224" s="771">
        <v>2180.0500000000002</v>
      </c>
      <c r="H224" s="771">
        <v>41.65</v>
      </c>
      <c r="I224" s="772">
        <f t="shared" si="4"/>
        <v>2221.7000000000003</v>
      </c>
    </row>
    <row r="225" spans="1:9" x14ac:dyDescent="0.2">
      <c r="A225" s="768" t="s">
        <v>1746</v>
      </c>
      <c r="B225" s="769" t="s">
        <v>2375</v>
      </c>
      <c r="C225" s="769" t="s">
        <v>2376</v>
      </c>
      <c r="D225" s="770">
        <v>40197</v>
      </c>
      <c r="E225" s="770">
        <v>43494</v>
      </c>
      <c r="F225" s="771">
        <v>48.8</v>
      </c>
      <c r="G225" s="771">
        <v>0</v>
      </c>
      <c r="H225" s="771">
        <v>0</v>
      </c>
      <c r="I225" s="772">
        <f t="shared" si="4"/>
        <v>0</v>
      </c>
    </row>
    <row r="226" spans="1:9" x14ac:dyDescent="0.2">
      <c r="A226" s="768" t="s">
        <v>1747</v>
      </c>
      <c r="B226" s="769" t="s">
        <v>2377</v>
      </c>
      <c r="C226" s="769" t="s">
        <v>2378</v>
      </c>
      <c r="D226" s="770">
        <v>42563</v>
      </c>
      <c r="E226" s="770">
        <v>43755</v>
      </c>
      <c r="F226" s="771">
        <v>2000</v>
      </c>
      <c r="G226" s="771">
        <v>5626.4</v>
      </c>
      <c r="H226" s="771">
        <v>1125.28</v>
      </c>
      <c r="I226" s="772">
        <f t="shared" si="4"/>
        <v>6751.6799999999994</v>
      </c>
    </row>
    <row r="227" spans="1:9" x14ac:dyDescent="0.2">
      <c r="A227" s="768" t="s">
        <v>1748</v>
      </c>
      <c r="B227" s="769" t="s">
        <v>2147</v>
      </c>
      <c r="C227" s="769" t="s">
        <v>2379</v>
      </c>
      <c r="D227" s="770">
        <v>42983</v>
      </c>
      <c r="E227" s="770">
        <v>44080</v>
      </c>
      <c r="F227" s="771">
        <v>20384.5</v>
      </c>
      <c r="G227" s="771">
        <v>54717.25</v>
      </c>
      <c r="H227" s="771">
        <v>580.34</v>
      </c>
      <c r="I227" s="772">
        <f t="shared" si="4"/>
        <v>55297.59</v>
      </c>
    </row>
    <row r="228" spans="1:9" x14ac:dyDescent="0.2">
      <c r="A228" s="768" t="s">
        <v>1751</v>
      </c>
      <c r="B228" s="769" t="s">
        <v>2383</v>
      </c>
      <c r="C228" s="769" t="s">
        <v>2384</v>
      </c>
      <c r="D228" s="770">
        <v>43187</v>
      </c>
      <c r="E228" s="770">
        <v>44413</v>
      </c>
      <c r="F228" s="771">
        <v>480</v>
      </c>
      <c r="G228" s="771">
        <v>9638.27</v>
      </c>
      <c r="H228" s="771">
        <v>1200</v>
      </c>
      <c r="I228" s="772">
        <f t="shared" si="4"/>
        <v>10838.27</v>
      </c>
    </row>
    <row r="229" spans="1:9" x14ac:dyDescent="0.2">
      <c r="A229" s="768" t="s">
        <v>2385</v>
      </c>
      <c r="B229" s="769" t="s">
        <v>1889</v>
      </c>
      <c r="C229" s="769" t="s">
        <v>2386</v>
      </c>
      <c r="D229" s="770">
        <v>42515</v>
      </c>
      <c r="E229" s="770">
        <v>43625</v>
      </c>
      <c r="F229" s="771">
        <v>0</v>
      </c>
      <c r="G229" s="771">
        <v>0</v>
      </c>
      <c r="H229" s="771">
        <v>0</v>
      </c>
      <c r="I229" s="772">
        <f t="shared" si="4"/>
        <v>0</v>
      </c>
    </row>
    <row r="230" spans="1:9" x14ac:dyDescent="0.2">
      <c r="A230" s="768" t="s">
        <v>2387</v>
      </c>
      <c r="B230" s="769" t="s">
        <v>2388</v>
      </c>
      <c r="C230" s="769" t="s">
        <v>2389</v>
      </c>
      <c r="D230" s="770">
        <v>42626</v>
      </c>
      <c r="E230" s="770">
        <v>43724</v>
      </c>
      <c r="F230" s="771">
        <v>156.25</v>
      </c>
      <c r="G230" s="771">
        <v>3032.43</v>
      </c>
      <c r="H230" s="771">
        <v>100</v>
      </c>
      <c r="I230" s="772">
        <f t="shared" si="4"/>
        <v>3132.43</v>
      </c>
    </row>
    <row r="231" spans="1:9" x14ac:dyDescent="0.2">
      <c r="A231" s="768" t="s">
        <v>2390</v>
      </c>
      <c r="B231" s="769" t="s">
        <v>3165</v>
      </c>
      <c r="C231" s="769" t="s">
        <v>2391</v>
      </c>
      <c r="D231" s="770">
        <v>42699</v>
      </c>
      <c r="E231" s="770">
        <v>43814</v>
      </c>
      <c r="F231" s="771">
        <v>15</v>
      </c>
      <c r="G231" s="771">
        <v>49.74</v>
      </c>
      <c r="H231" s="771">
        <v>550</v>
      </c>
      <c r="I231" s="772">
        <f t="shared" si="4"/>
        <v>599.74</v>
      </c>
    </row>
    <row r="232" spans="1:9" x14ac:dyDescent="0.2">
      <c r="A232" s="768" t="s">
        <v>2916</v>
      </c>
      <c r="B232" s="769" t="s">
        <v>2917</v>
      </c>
      <c r="C232" s="769" t="s">
        <v>2918</v>
      </c>
      <c r="D232" s="770">
        <v>43270</v>
      </c>
      <c r="E232" s="770">
        <v>43465</v>
      </c>
      <c r="F232" s="771">
        <v>0</v>
      </c>
      <c r="G232" s="771">
        <v>1291.92</v>
      </c>
      <c r="H232" s="771">
        <v>80.290000000000006</v>
      </c>
      <c r="I232" s="772">
        <f t="shared" si="4"/>
        <v>1372.21</v>
      </c>
    </row>
    <row r="233" spans="1:9" x14ac:dyDescent="0.2">
      <c r="A233" s="768" t="s">
        <v>3166</v>
      </c>
      <c r="B233" s="769" t="s">
        <v>3167</v>
      </c>
      <c r="C233" s="769" t="s">
        <v>3168</v>
      </c>
      <c r="D233" s="770">
        <v>43460</v>
      </c>
      <c r="E233" s="770">
        <v>43585</v>
      </c>
      <c r="F233" s="771">
        <v>0</v>
      </c>
      <c r="G233" s="771">
        <v>39199.89</v>
      </c>
      <c r="H233" s="771">
        <v>7839.97</v>
      </c>
      <c r="I233" s="772">
        <f t="shared" si="4"/>
        <v>47039.86</v>
      </c>
    </row>
    <row r="234" spans="1:9" x14ac:dyDescent="0.2">
      <c r="A234" s="768" t="s">
        <v>2919</v>
      </c>
      <c r="B234" s="769" t="s">
        <v>2920</v>
      </c>
      <c r="C234" s="769" t="s">
        <v>2921</v>
      </c>
      <c r="D234" s="770">
        <v>43054</v>
      </c>
      <c r="E234" s="770">
        <v>44152</v>
      </c>
      <c r="F234" s="771">
        <v>1400</v>
      </c>
      <c r="G234" s="771">
        <v>16082.31</v>
      </c>
      <c r="H234" s="771">
        <v>840</v>
      </c>
      <c r="I234" s="772">
        <f t="shared" si="4"/>
        <v>16922.309999999998</v>
      </c>
    </row>
    <row r="235" spans="1:9" x14ac:dyDescent="0.2">
      <c r="A235" s="768" t="s">
        <v>3169</v>
      </c>
      <c r="B235" s="769" t="s">
        <v>2212</v>
      </c>
      <c r="C235" s="769" t="s">
        <v>3170</v>
      </c>
      <c r="D235" s="770">
        <v>43124</v>
      </c>
      <c r="E235" s="770">
        <v>44232</v>
      </c>
      <c r="F235" s="771">
        <v>15</v>
      </c>
      <c r="G235" s="771">
        <v>58.79</v>
      </c>
      <c r="H235" s="771">
        <v>11.75</v>
      </c>
      <c r="I235" s="772">
        <f t="shared" si="4"/>
        <v>70.539999999999992</v>
      </c>
    </row>
    <row r="236" spans="1:9" x14ac:dyDescent="0.2">
      <c r="A236" s="768" t="s">
        <v>3171</v>
      </c>
      <c r="B236" s="769" t="s">
        <v>3172</v>
      </c>
      <c r="C236" s="769" t="s">
        <v>3173</v>
      </c>
      <c r="D236" s="770">
        <v>43152</v>
      </c>
      <c r="E236" s="770">
        <v>44254</v>
      </c>
      <c r="F236" s="771">
        <v>16.7</v>
      </c>
      <c r="G236" s="771">
        <v>1379.42</v>
      </c>
      <c r="H236" s="771">
        <v>9.4499999999999993</v>
      </c>
      <c r="I236" s="772">
        <f t="shared" si="4"/>
        <v>1388.8700000000001</v>
      </c>
    </row>
    <row r="237" spans="1:9" x14ac:dyDescent="0.2">
      <c r="A237" s="768" t="s">
        <v>3174</v>
      </c>
      <c r="B237" s="769" t="s">
        <v>2364</v>
      </c>
      <c r="C237" s="769" t="s">
        <v>3175</v>
      </c>
      <c r="D237" s="770">
        <v>43151</v>
      </c>
      <c r="E237" s="770">
        <v>44247</v>
      </c>
      <c r="F237" s="771"/>
      <c r="G237" s="771"/>
      <c r="H237" s="771">
        <v>1000</v>
      </c>
      <c r="I237" s="772">
        <f t="shared" si="4"/>
        <v>1000</v>
      </c>
    </row>
    <row r="238" spans="1:9" x14ac:dyDescent="0.2">
      <c r="A238" s="768" t="s">
        <v>3176</v>
      </c>
      <c r="B238" s="769" t="s">
        <v>3177</v>
      </c>
      <c r="C238" s="769" t="s">
        <v>3178</v>
      </c>
      <c r="D238" s="770">
        <v>43175</v>
      </c>
      <c r="E238" s="770">
        <v>43616</v>
      </c>
      <c r="F238" s="771">
        <v>24870</v>
      </c>
      <c r="G238" s="771">
        <v>89523.64</v>
      </c>
      <c r="H238" s="771">
        <v>13000</v>
      </c>
      <c r="I238" s="772">
        <f t="shared" si="4"/>
        <v>102523.64</v>
      </c>
    </row>
    <row r="239" spans="1:9" x14ac:dyDescent="0.2">
      <c r="A239" s="768" t="s">
        <v>3179</v>
      </c>
      <c r="B239" s="769" t="s">
        <v>3180</v>
      </c>
      <c r="C239" s="769" t="s">
        <v>3181</v>
      </c>
      <c r="D239" s="770">
        <v>43213</v>
      </c>
      <c r="E239" s="770">
        <v>44313</v>
      </c>
      <c r="F239" s="771">
        <v>2109</v>
      </c>
      <c r="G239" s="771">
        <v>14017.19</v>
      </c>
      <c r="H239" s="771">
        <v>1200</v>
      </c>
      <c r="I239" s="772">
        <f t="shared" si="4"/>
        <v>15217.19</v>
      </c>
    </row>
    <row r="240" spans="1:9" x14ac:dyDescent="0.2">
      <c r="A240" s="768" t="s">
        <v>3182</v>
      </c>
      <c r="B240" s="769" t="s">
        <v>3183</v>
      </c>
      <c r="C240" s="769" t="s">
        <v>3184</v>
      </c>
      <c r="D240" s="770">
        <v>43258</v>
      </c>
      <c r="E240" s="770">
        <v>44360</v>
      </c>
      <c r="F240" s="771">
        <v>320</v>
      </c>
      <c r="G240" s="771">
        <v>4820.62</v>
      </c>
      <c r="H240" s="771">
        <v>180.04</v>
      </c>
      <c r="I240" s="772">
        <f t="shared" si="4"/>
        <v>5000.66</v>
      </c>
    </row>
    <row r="241" spans="1:9" x14ac:dyDescent="0.2">
      <c r="A241" s="768" t="s">
        <v>3185</v>
      </c>
      <c r="B241" s="769" t="s">
        <v>2113</v>
      </c>
      <c r="C241" s="769" t="s">
        <v>3186</v>
      </c>
      <c r="D241" s="770">
        <v>43263</v>
      </c>
      <c r="E241" s="770">
        <v>43995</v>
      </c>
      <c r="F241" s="771">
        <v>15000</v>
      </c>
      <c r="G241" s="771">
        <v>42198</v>
      </c>
      <c r="H241" s="771">
        <v>8439.6</v>
      </c>
      <c r="I241" s="772">
        <f t="shared" si="4"/>
        <v>50637.599999999999</v>
      </c>
    </row>
    <row r="242" spans="1:9" x14ac:dyDescent="0.2">
      <c r="A242" s="768" t="s">
        <v>3187</v>
      </c>
      <c r="B242" s="769" t="s">
        <v>3188</v>
      </c>
      <c r="C242" s="769" t="s">
        <v>3189</v>
      </c>
      <c r="D242" s="770">
        <v>43290</v>
      </c>
      <c r="E242" s="770">
        <v>44396</v>
      </c>
      <c r="F242" s="771">
        <v>14.4</v>
      </c>
      <c r="G242" s="771">
        <v>47.75</v>
      </c>
      <c r="H242" s="771">
        <v>1200</v>
      </c>
      <c r="I242" s="772">
        <f t="shared" si="4"/>
        <v>1247.75</v>
      </c>
    </row>
    <row r="243" spans="1:9" x14ac:dyDescent="0.2">
      <c r="A243" s="768" t="s">
        <v>3190</v>
      </c>
      <c r="B243" s="769" t="s">
        <v>3191</v>
      </c>
      <c r="C243" s="769" t="s">
        <v>3192</v>
      </c>
      <c r="D243" s="770">
        <v>43371</v>
      </c>
      <c r="E243" s="770">
        <v>43743</v>
      </c>
      <c r="F243" s="771">
        <v>13.94</v>
      </c>
      <c r="G243" s="771">
        <v>751.23</v>
      </c>
      <c r="H243" s="771">
        <v>240</v>
      </c>
      <c r="I243" s="772">
        <f t="shared" si="4"/>
        <v>991.23</v>
      </c>
    </row>
    <row r="244" spans="1:9" x14ac:dyDescent="0.2">
      <c r="A244" s="768" t="s">
        <v>3193</v>
      </c>
      <c r="B244" s="769" t="s">
        <v>2157</v>
      </c>
      <c r="C244" s="769" t="s">
        <v>3194</v>
      </c>
      <c r="D244" s="770">
        <v>43308</v>
      </c>
      <c r="E244" s="770">
        <v>44187</v>
      </c>
      <c r="F244" s="771">
        <v>175</v>
      </c>
      <c r="G244" s="771">
        <v>4462.5200000000004</v>
      </c>
      <c r="H244" s="771">
        <v>145.79</v>
      </c>
      <c r="I244" s="772">
        <f t="shared" si="4"/>
        <v>4608.3100000000004</v>
      </c>
    </row>
    <row r="245" spans="1:9" x14ac:dyDescent="0.2">
      <c r="A245" s="768" t="s">
        <v>3195</v>
      </c>
      <c r="B245" s="769" t="s">
        <v>3196</v>
      </c>
      <c r="C245" s="769" t="s">
        <v>3197</v>
      </c>
      <c r="D245" s="770">
        <v>43313</v>
      </c>
      <c r="E245" s="770">
        <v>44428</v>
      </c>
      <c r="F245" s="771">
        <v>62.19</v>
      </c>
      <c r="G245" s="771">
        <v>2005.9</v>
      </c>
      <c r="H245" s="771">
        <v>200</v>
      </c>
      <c r="I245" s="772">
        <f t="shared" si="4"/>
        <v>2205.9</v>
      </c>
    </row>
    <row r="246" spans="1:9" x14ac:dyDescent="0.2">
      <c r="A246" s="768" t="s">
        <v>3198</v>
      </c>
      <c r="B246" s="769" t="s">
        <v>2922</v>
      </c>
      <c r="C246" s="769" t="s">
        <v>3199</v>
      </c>
      <c r="D246" s="770">
        <v>43360</v>
      </c>
      <c r="E246" s="770">
        <v>44460</v>
      </c>
      <c r="F246" s="771">
        <v>97.15</v>
      </c>
      <c r="G246" s="771">
        <v>5859.57</v>
      </c>
      <c r="H246" s="771">
        <v>76.150000000000006</v>
      </c>
      <c r="I246" s="772">
        <f t="shared" si="4"/>
        <v>5935.7199999999993</v>
      </c>
    </row>
    <row r="247" spans="1:9" x14ac:dyDescent="0.2">
      <c r="A247" s="768" t="s">
        <v>3200</v>
      </c>
      <c r="B247" s="769" t="s">
        <v>2187</v>
      </c>
      <c r="C247" s="769" t="s">
        <v>3201</v>
      </c>
      <c r="D247" s="770">
        <v>43391</v>
      </c>
      <c r="E247" s="770">
        <v>44443</v>
      </c>
      <c r="F247" s="771">
        <v>15360</v>
      </c>
      <c r="G247" s="771">
        <v>43210.75</v>
      </c>
      <c r="H247" s="771">
        <v>8642.15</v>
      </c>
      <c r="I247" s="772">
        <f t="shared" si="4"/>
        <v>51852.9</v>
      </c>
    </row>
    <row r="248" spans="1:9" x14ac:dyDescent="0.2">
      <c r="A248" s="768" t="s">
        <v>3202</v>
      </c>
      <c r="B248" s="769" t="s">
        <v>2019</v>
      </c>
      <c r="C248" s="769" t="s">
        <v>3203</v>
      </c>
      <c r="D248" s="770">
        <v>43383</v>
      </c>
      <c r="E248" s="770">
        <v>44487</v>
      </c>
      <c r="F248" s="771">
        <v>28</v>
      </c>
      <c r="G248" s="771">
        <v>781.76</v>
      </c>
      <c r="H248" s="771">
        <v>100</v>
      </c>
      <c r="I248" s="772">
        <f t="shared" si="4"/>
        <v>881.76</v>
      </c>
    </row>
    <row r="249" spans="1:9" x14ac:dyDescent="0.2">
      <c r="A249" s="768" t="s">
        <v>3204</v>
      </c>
      <c r="B249" s="769" t="s">
        <v>3145</v>
      </c>
      <c r="C249" s="769" t="s">
        <v>3205</v>
      </c>
      <c r="D249" s="770">
        <v>43390</v>
      </c>
      <c r="E249" s="770">
        <v>44491</v>
      </c>
      <c r="F249" s="771">
        <v>4488</v>
      </c>
      <c r="G249" s="771">
        <v>12625.64</v>
      </c>
      <c r="H249" s="771">
        <v>3787.69</v>
      </c>
      <c r="I249" s="772">
        <f t="shared" si="4"/>
        <v>16413.329999999998</v>
      </c>
    </row>
    <row r="250" spans="1:9" x14ac:dyDescent="0.2">
      <c r="A250" s="768" t="s">
        <v>3206</v>
      </c>
      <c r="B250" s="769" t="s">
        <v>3207</v>
      </c>
      <c r="C250" s="769" t="s">
        <v>3208</v>
      </c>
      <c r="D250" s="770">
        <v>43423</v>
      </c>
      <c r="E250" s="770">
        <v>44540</v>
      </c>
      <c r="F250" s="771">
        <v>7150</v>
      </c>
      <c r="G250" s="771">
        <v>45545.68</v>
      </c>
      <c r="H250" s="771">
        <v>46556.68</v>
      </c>
      <c r="I250" s="772">
        <f t="shared" si="4"/>
        <v>92102.36</v>
      </c>
    </row>
    <row r="251" spans="1:9" x14ac:dyDescent="0.2">
      <c r="A251" s="768" t="s">
        <v>3209</v>
      </c>
      <c r="B251" s="769" t="s">
        <v>2067</v>
      </c>
      <c r="C251" s="769" t="s">
        <v>3210</v>
      </c>
      <c r="D251" s="770">
        <v>43438</v>
      </c>
      <c r="E251" s="770">
        <v>44530</v>
      </c>
      <c r="F251" s="771">
        <v>9035.1299999999992</v>
      </c>
      <c r="G251" s="771">
        <v>25417.62</v>
      </c>
      <c r="H251" s="771">
        <v>5083.5200000000004</v>
      </c>
      <c r="I251" s="772">
        <f t="shared" si="4"/>
        <v>30501.14</v>
      </c>
    </row>
    <row r="252" spans="1:9" x14ac:dyDescent="0.2">
      <c r="A252" s="768" t="s">
        <v>3211</v>
      </c>
      <c r="B252" s="769" t="s">
        <v>3212</v>
      </c>
      <c r="C252" s="769" t="s">
        <v>3213</v>
      </c>
      <c r="D252" s="770">
        <v>43434</v>
      </c>
      <c r="E252" s="770">
        <v>43524</v>
      </c>
      <c r="F252" s="771">
        <v>480</v>
      </c>
      <c r="G252" s="771">
        <v>1716.66</v>
      </c>
      <c r="H252" s="771">
        <v>103.53</v>
      </c>
      <c r="I252" s="772">
        <f t="shared" si="4"/>
        <v>1820.19</v>
      </c>
    </row>
    <row r="253" spans="1:9" x14ac:dyDescent="0.2">
      <c r="A253" s="768" t="s">
        <v>3214</v>
      </c>
      <c r="B253" s="769" t="s">
        <v>3215</v>
      </c>
      <c r="C253" s="769" t="s">
        <v>3216</v>
      </c>
      <c r="D253" s="770">
        <v>43479</v>
      </c>
      <c r="E253" s="770">
        <v>43537</v>
      </c>
      <c r="F253" s="771">
        <v>720</v>
      </c>
      <c r="G253" s="771">
        <v>2043.38</v>
      </c>
      <c r="H253" s="771">
        <v>408.67</v>
      </c>
      <c r="I253" s="772">
        <f t="shared" si="4"/>
        <v>2452.0500000000002</v>
      </c>
    </row>
    <row r="254" spans="1:9" x14ac:dyDescent="0.2">
      <c r="A254" s="768" t="s">
        <v>2926</v>
      </c>
      <c r="B254" s="769" t="s">
        <v>2927</v>
      </c>
      <c r="C254" s="769" t="s">
        <v>2399</v>
      </c>
      <c r="D254" s="770">
        <v>43480</v>
      </c>
      <c r="E254" s="770">
        <v>43830</v>
      </c>
      <c r="F254" s="771">
        <v>60</v>
      </c>
      <c r="G254" s="771">
        <v>990.06</v>
      </c>
      <c r="H254" s="771">
        <v>700</v>
      </c>
      <c r="I254" s="772">
        <f t="shared" si="4"/>
        <v>1690.06</v>
      </c>
    </row>
    <row r="255" spans="1:9" x14ac:dyDescent="0.2">
      <c r="A255" s="768" t="s">
        <v>2424</v>
      </c>
      <c r="B255" s="769" t="s">
        <v>3155</v>
      </c>
      <c r="C255" s="769" t="s">
        <v>2404</v>
      </c>
      <c r="D255" s="770">
        <v>43480</v>
      </c>
      <c r="E255" s="770">
        <v>43830</v>
      </c>
      <c r="F255" s="771">
        <v>60</v>
      </c>
      <c r="G255" s="771">
        <v>990.06</v>
      </c>
      <c r="H255" s="771">
        <v>700</v>
      </c>
      <c r="I255" s="772">
        <f t="shared" si="4"/>
        <v>1690.06</v>
      </c>
    </row>
    <row r="256" spans="1:9" x14ac:dyDescent="0.2">
      <c r="A256" s="768" t="s">
        <v>2425</v>
      </c>
      <c r="B256" s="769" t="s">
        <v>2217</v>
      </c>
      <c r="C256" s="769" t="s">
        <v>2404</v>
      </c>
      <c r="D256" s="770">
        <v>43480</v>
      </c>
      <c r="E256" s="770">
        <v>43830</v>
      </c>
      <c r="F256" s="771">
        <v>60</v>
      </c>
      <c r="G256" s="771">
        <v>990.06</v>
      </c>
      <c r="H256" s="771">
        <v>700</v>
      </c>
      <c r="I256" s="772">
        <f t="shared" si="4"/>
        <v>1690.06</v>
      </c>
    </row>
    <row r="257" spans="1:9" x14ac:dyDescent="0.2">
      <c r="A257" s="768" t="s">
        <v>2402</v>
      </c>
      <c r="B257" s="769" t="s">
        <v>2403</v>
      </c>
      <c r="C257" s="769" t="s">
        <v>2404</v>
      </c>
      <c r="D257" s="770">
        <v>43480</v>
      </c>
      <c r="E257" s="770">
        <v>43830</v>
      </c>
      <c r="F257" s="771">
        <v>60</v>
      </c>
      <c r="G257" s="771">
        <v>990.06</v>
      </c>
      <c r="H257" s="771">
        <v>700</v>
      </c>
      <c r="I257" s="772">
        <f t="shared" si="4"/>
        <v>1690.06</v>
      </c>
    </row>
    <row r="258" spans="1:9" x14ac:dyDescent="0.2">
      <c r="A258" s="768" t="s">
        <v>2405</v>
      </c>
      <c r="B258" s="769" t="s">
        <v>2406</v>
      </c>
      <c r="C258" s="769" t="s">
        <v>2399</v>
      </c>
      <c r="D258" s="770">
        <v>43480</v>
      </c>
      <c r="E258" s="770">
        <v>43830</v>
      </c>
      <c r="F258" s="771">
        <v>60</v>
      </c>
      <c r="G258" s="771">
        <v>990.06</v>
      </c>
      <c r="H258" s="771">
        <v>700</v>
      </c>
      <c r="I258" s="772">
        <f t="shared" si="4"/>
        <v>1690.06</v>
      </c>
    </row>
    <row r="259" spans="1:9" x14ac:dyDescent="0.2">
      <c r="A259" s="768" t="s">
        <v>2407</v>
      </c>
      <c r="B259" s="769" t="s">
        <v>2406</v>
      </c>
      <c r="C259" s="769" t="s">
        <v>2399</v>
      </c>
      <c r="D259" s="770">
        <v>43480</v>
      </c>
      <c r="E259" s="770">
        <v>43830</v>
      </c>
      <c r="F259" s="771">
        <v>60</v>
      </c>
      <c r="G259" s="771">
        <v>990.06</v>
      </c>
      <c r="H259" s="771">
        <v>700</v>
      </c>
      <c r="I259" s="772">
        <f t="shared" si="4"/>
        <v>1690.06</v>
      </c>
    </row>
    <row r="260" spans="1:9" x14ac:dyDescent="0.2">
      <c r="A260" s="768" t="s">
        <v>2426</v>
      </c>
      <c r="B260" s="769" t="s">
        <v>2217</v>
      </c>
      <c r="C260" s="769" t="s">
        <v>2404</v>
      </c>
      <c r="D260" s="770">
        <v>43480</v>
      </c>
      <c r="E260" s="770">
        <v>43830</v>
      </c>
      <c r="F260" s="771">
        <v>60</v>
      </c>
      <c r="G260" s="771">
        <v>990.06</v>
      </c>
      <c r="H260" s="771">
        <v>700</v>
      </c>
      <c r="I260" s="772">
        <f t="shared" si="4"/>
        <v>1690.06</v>
      </c>
    </row>
    <row r="261" spans="1:9" x14ac:dyDescent="0.2">
      <c r="A261" s="768" t="s">
        <v>2427</v>
      </c>
      <c r="B261" s="769" t="s">
        <v>2190</v>
      </c>
      <c r="C261" s="769" t="s">
        <v>2404</v>
      </c>
      <c r="D261" s="770">
        <v>43480</v>
      </c>
      <c r="E261" s="770">
        <v>43830</v>
      </c>
      <c r="F261" s="771">
        <v>60</v>
      </c>
      <c r="G261" s="771">
        <v>990.06</v>
      </c>
      <c r="H261" s="771">
        <v>700</v>
      </c>
      <c r="I261" s="772">
        <f t="shared" ref="I261:I304" si="5">G261+H261</f>
        <v>1690.06</v>
      </c>
    </row>
    <row r="262" spans="1:9" x14ac:dyDescent="0.2">
      <c r="A262" s="768" t="s">
        <v>2428</v>
      </c>
      <c r="B262" s="769" t="s">
        <v>2190</v>
      </c>
      <c r="C262" s="769" t="s">
        <v>2404</v>
      </c>
      <c r="D262" s="770">
        <v>43480</v>
      </c>
      <c r="E262" s="770">
        <v>43830</v>
      </c>
      <c r="F262" s="771">
        <v>60</v>
      </c>
      <c r="G262" s="771">
        <v>990.06</v>
      </c>
      <c r="H262" s="771">
        <v>700</v>
      </c>
      <c r="I262" s="772">
        <f t="shared" si="5"/>
        <v>1690.06</v>
      </c>
    </row>
    <row r="263" spans="1:9" x14ac:dyDescent="0.2">
      <c r="A263" s="768" t="s">
        <v>2397</v>
      </c>
      <c r="B263" s="769" t="s">
        <v>2398</v>
      </c>
      <c r="C263" s="769" t="s">
        <v>2399</v>
      </c>
      <c r="D263" s="770">
        <v>43480</v>
      </c>
      <c r="E263" s="770">
        <v>43830</v>
      </c>
      <c r="F263" s="771">
        <v>60</v>
      </c>
      <c r="G263" s="771">
        <v>990.06</v>
      </c>
      <c r="H263" s="771">
        <v>700</v>
      </c>
      <c r="I263" s="772">
        <f t="shared" si="5"/>
        <v>1690.06</v>
      </c>
    </row>
    <row r="264" spans="1:9" x14ac:dyDescent="0.2">
      <c r="A264" s="768" t="s">
        <v>2408</v>
      </c>
      <c r="B264" s="769" t="s">
        <v>2398</v>
      </c>
      <c r="C264" s="769" t="s">
        <v>2399</v>
      </c>
      <c r="D264" s="770">
        <v>43480</v>
      </c>
      <c r="E264" s="770">
        <v>43830</v>
      </c>
      <c r="F264" s="771">
        <v>60</v>
      </c>
      <c r="G264" s="771">
        <v>990.06</v>
      </c>
      <c r="H264" s="771">
        <v>700</v>
      </c>
      <c r="I264" s="772">
        <f t="shared" si="5"/>
        <v>1690.06</v>
      </c>
    </row>
    <row r="265" spans="1:9" x14ac:dyDescent="0.2">
      <c r="A265" s="768" t="s">
        <v>2409</v>
      </c>
      <c r="B265" s="769" t="s">
        <v>2410</v>
      </c>
      <c r="C265" s="769" t="s">
        <v>2399</v>
      </c>
      <c r="D265" s="770">
        <v>43480</v>
      </c>
      <c r="E265" s="770">
        <v>43830</v>
      </c>
      <c r="F265" s="771">
        <v>60</v>
      </c>
      <c r="G265" s="771">
        <v>990.06</v>
      </c>
      <c r="H265" s="771">
        <v>700</v>
      </c>
      <c r="I265" s="772">
        <f t="shared" si="5"/>
        <v>1690.06</v>
      </c>
    </row>
    <row r="266" spans="1:9" x14ac:dyDescent="0.2">
      <c r="A266" s="768" t="s">
        <v>2429</v>
      </c>
      <c r="B266" s="769" t="s">
        <v>2430</v>
      </c>
      <c r="C266" s="769" t="s">
        <v>2404</v>
      </c>
      <c r="D266" s="770">
        <v>43480</v>
      </c>
      <c r="E266" s="770">
        <v>43830</v>
      </c>
      <c r="F266" s="771">
        <v>60</v>
      </c>
      <c r="G266" s="771">
        <v>990.06</v>
      </c>
      <c r="H266" s="771">
        <v>700</v>
      </c>
      <c r="I266" s="772">
        <f t="shared" si="5"/>
        <v>1690.06</v>
      </c>
    </row>
    <row r="267" spans="1:9" x14ac:dyDescent="0.2">
      <c r="A267" s="768" t="s">
        <v>2928</v>
      </c>
      <c r="B267" s="769" t="s">
        <v>2929</v>
      </c>
      <c r="C267" s="769" t="s">
        <v>2404</v>
      </c>
      <c r="D267" s="770">
        <v>43480</v>
      </c>
      <c r="E267" s="770">
        <v>43830</v>
      </c>
      <c r="F267" s="771">
        <v>60</v>
      </c>
      <c r="G267" s="771">
        <v>990.06</v>
      </c>
      <c r="H267" s="771">
        <v>700</v>
      </c>
      <c r="I267" s="772">
        <f t="shared" si="5"/>
        <v>1690.06</v>
      </c>
    </row>
    <row r="268" spans="1:9" x14ac:dyDescent="0.2">
      <c r="A268" s="768" t="s">
        <v>2930</v>
      </c>
      <c r="B268" s="769" t="s">
        <v>2929</v>
      </c>
      <c r="C268" s="769" t="s">
        <v>2404</v>
      </c>
      <c r="D268" s="770">
        <v>43480</v>
      </c>
      <c r="E268" s="770">
        <v>43830</v>
      </c>
      <c r="F268" s="771">
        <v>60</v>
      </c>
      <c r="G268" s="771">
        <v>990.06</v>
      </c>
      <c r="H268" s="771">
        <v>700</v>
      </c>
      <c r="I268" s="772">
        <f t="shared" si="5"/>
        <v>1690.06</v>
      </c>
    </row>
    <row r="269" spans="1:9" x14ac:dyDescent="0.2">
      <c r="A269" s="768" t="s">
        <v>2431</v>
      </c>
      <c r="B269" s="769" t="s">
        <v>2432</v>
      </c>
      <c r="C269" s="769" t="s">
        <v>2404</v>
      </c>
      <c r="D269" s="770">
        <v>43480</v>
      </c>
      <c r="E269" s="770">
        <v>43830</v>
      </c>
      <c r="F269" s="771">
        <v>60</v>
      </c>
      <c r="G269" s="771">
        <v>990.06</v>
      </c>
      <c r="H269" s="771">
        <v>700</v>
      </c>
      <c r="I269" s="772">
        <f t="shared" si="5"/>
        <v>1690.06</v>
      </c>
    </row>
    <row r="270" spans="1:9" x14ac:dyDescent="0.2">
      <c r="A270" s="768" t="s">
        <v>2931</v>
      </c>
      <c r="B270" s="769" t="s">
        <v>2932</v>
      </c>
      <c r="C270" s="769" t="s">
        <v>2404</v>
      </c>
      <c r="D270" s="770">
        <v>43480</v>
      </c>
      <c r="E270" s="770">
        <v>43830</v>
      </c>
      <c r="F270" s="771">
        <v>60</v>
      </c>
      <c r="G270" s="771">
        <v>990.06</v>
      </c>
      <c r="H270" s="771">
        <v>700</v>
      </c>
      <c r="I270" s="772">
        <f t="shared" si="5"/>
        <v>1690.06</v>
      </c>
    </row>
    <row r="271" spans="1:9" x14ac:dyDescent="0.2">
      <c r="A271" s="768" t="s">
        <v>2411</v>
      </c>
      <c r="B271" s="769" t="s">
        <v>2412</v>
      </c>
      <c r="C271" s="769" t="s">
        <v>2399</v>
      </c>
      <c r="D271" s="770">
        <v>43480</v>
      </c>
      <c r="E271" s="770">
        <v>43830</v>
      </c>
      <c r="F271" s="771">
        <v>60</v>
      </c>
      <c r="G271" s="771">
        <v>990.06</v>
      </c>
      <c r="H271" s="771">
        <v>700</v>
      </c>
      <c r="I271" s="772">
        <f t="shared" si="5"/>
        <v>1690.06</v>
      </c>
    </row>
    <row r="272" spans="1:9" x14ac:dyDescent="0.2">
      <c r="A272" s="768" t="s">
        <v>2413</v>
      </c>
      <c r="B272" s="769" t="s">
        <v>2412</v>
      </c>
      <c r="C272" s="769" t="s">
        <v>2399</v>
      </c>
      <c r="D272" s="770">
        <v>43480</v>
      </c>
      <c r="E272" s="770">
        <v>43830</v>
      </c>
      <c r="F272" s="771">
        <v>60</v>
      </c>
      <c r="G272" s="771">
        <v>990.06</v>
      </c>
      <c r="H272" s="771">
        <v>700</v>
      </c>
      <c r="I272" s="772">
        <f t="shared" si="5"/>
        <v>1690.06</v>
      </c>
    </row>
    <row r="273" spans="1:9" x14ac:dyDescent="0.2">
      <c r="A273" s="768" t="s">
        <v>2433</v>
      </c>
      <c r="B273" s="769" t="s">
        <v>2434</v>
      </c>
      <c r="C273" s="769" t="s">
        <v>2404</v>
      </c>
      <c r="D273" s="770">
        <v>43480</v>
      </c>
      <c r="E273" s="770">
        <v>43830</v>
      </c>
      <c r="F273" s="771">
        <v>60</v>
      </c>
      <c r="G273" s="771">
        <v>990.06</v>
      </c>
      <c r="H273" s="771">
        <v>700</v>
      </c>
      <c r="I273" s="772">
        <f t="shared" si="5"/>
        <v>1690.06</v>
      </c>
    </row>
    <row r="274" spans="1:9" x14ac:dyDescent="0.2">
      <c r="A274" s="768" t="s">
        <v>2435</v>
      </c>
      <c r="B274" s="769" t="s">
        <v>2436</v>
      </c>
      <c r="C274" s="769" t="s">
        <v>2404</v>
      </c>
      <c r="D274" s="770">
        <v>43480</v>
      </c>
      <c r="E274" s="770">
        <v>43830</v>
      </c>
      <c r="F274" s="771">
        <v>60</v>
      </c>
      <c r="G274" s="771">
        <v>990.06</v>
      </c>
      <c r="H274" s="771">
        <v>700</v>
      </c>
      <c r="I274" s="772">
        <f t="shared" si="5"/>
        <v>1690.06</v>
      </c>
    </row>
    <row r="275" spans="1:9" x14ac:dyDescent="0.2">
      <c r="A275" s="768" t="s">
        <v>2933</v>
      </c>
      <c r="B275" s="769" t="s">
        <v>2934</v>
      </c>
      <c r="C275" s="769" t="s">
        <v>2399</v>
      </c>
      <c r="D275" s="770">
        <v>43480</v>
      </c>
      <c r="E275" s="770">
        <v>43830</v>
      </c>
      <c r="F275" s="771">
        <v>60</v>
      </c>
      <c r="G275" s="771">
        <v>990.06</v>
      </c>
      <c r="H275" s="771">
        <v>700</v>
      </c>
      <c r="I275" s="772">
        <f t="shared" si="5"/>
        <v>1690.06</v>
      </c>
    </row>
    <row r="276" spans="1:9" x14ac:dyDescent="0.2">
      <c r="A276" s="768" t="s">
        <v>2414</v>
      </c>
      <c r="B276" s="769" t="s">
        <v>2300</v>
      </c>
      <c r="C276" s="769" t="s">
        <v>2399</v>
      </c>
      <c r="D276" s="770">
        <v>43480</v>
      </c>
      <c r="E276" s="770">
        <v>43830</v>
      </c>
      <c r="F276" s="771">
        <v>60</v>
      </c>
      <c r="G276" s="771">
        <v>990.06</v>
      </c>
      <c r="H276" s="771">
        <v>700</v>
      </c>
      <c r="I276" s="772">
        <f t="shared" si="5"/>
        <v>1690.06</v>
      </c>
    </row>
    <row r="277" spans="1:9" x14ac:dyDescent="0.2">
      <c r="A277" s="768" t="s">
        <v>2415</v>
      </c>
      <c r="B277" s="769" t="s">
        <v>2300</v>
      </c>
      <c r="C277" s="769" t="s">
        <v>2399</v>
      </c>
      <c r="D277" s="770">
        <v>43480</v>
      </c>
      <c r="E277" s="770">
        <v>43830</v>
      </c>
      <c r="F277" s="771">
        <v>60</v>
      </c>
      <c r="G277" s="771">
        <v>990.06</v>
      </c>
      <c r="H277" s="771">
        <v>700</v>
      </c>
      <c r="I277" s="772">
        <f t="shared" si="5"/>
        <v>1690.06</v>
      </c>
    </row>
    <row r="278" spans="1:9" x14ac:dyDescent="0.2">
      <c r="A278" s="768" t="s">
        <v>2935</v>
      </c>
      <c r="B278" s="769" t="s">
        <v>2936</v>
      </c>
      <c r="C278" s="769" t="s">
        <v>2399</v>
      </c>
      <c r="D278" s="770">
        <v>43480</v>
      </c>
      <c r="E278" s="770">
        <v>43830</v>
      </c>
      <c r="F278" s="771">
        <v>60</v>
      </c>
      <c r="G278" s="771">
        <v>990.06</v>
      </c>
      <c r="H278" s="771">
        <v>700</v>
      </c>
      <c r="I278" s="772">
        <f t="shared" si="5"/>
        <v>1690.06</v>
      </c>
    </row>
    <row r="279" spans="1:9" x14ac:dyDescent="0.2">
      <c r="A279" s="768" t="s">
        <v>2416</v>
      </c>
      <c r="B279" s="769" t="s">
        <v>2417</v>
      </c>
      <c r="C279" s="769" t="s">
        <v>2399</v>
      </c>
      <c r="D279" s="770">
        <v>43480</v>
      </c>
      <c r="E279" s="770">
        <v>43830</v>
      </c>
      <c r="F279" s="771">
        <v>60</v>
      </c>
      <c r="G279" s="771">
        <v>990.06</v>
      </c>
      <c r="H279" s="771">
        <v>700</v>
      </c>
      <c r="I279" s="772">
        <f t="shared" si="5"/>
        <v>1690.06</v>
      </c>
    </row>
    <row r="280" spans="1:9" x14ac:dyDescent="0.2">
      <c r="A280" s="768" t="s">
        <v>2437</v>
      </c>
      <c r="B280" s="769" t="s">
        <v>2937</v>
      </c>
      <c r="C280" s="769" t="s">
        <v>2404</v>
      </c>
      <c r="D280" s="770">
        <v>43480</v>
      </c>
      <c r="E280" s="770">
        <v>43830</v>
      </c>
      <c r="F280" s="771">
        <v>60</v>
      </c>
      <c r="G280" s="771">
        <v>990.06</v>
      </c>
      <c r="H280" s="771">
        <v>700</v>
      </c>
      <c r="I280" s="772">
        <f t="shared" si="5"/>
        <v>1690.06</v>
      </c>
    </row>
    <row r="281" spans="1:9" x14ac:dyDescent="0.2">
      <c r="A281" s="768" t="s">
        <v>2438</v>
      </c>
      <c r="B281" s="769" t="s">
        <v>2937</v>
      </c>
      <c r="C281" s="769" t="s">
        <v>2404</v>
      </c>
      <c r="D281" s="770">
        <v>43480</v>
      </c>
      <c r="E281" s="770">
        <v>43830</v>
      </c>
      <c r="F281" s="771">
        <v>60</v>
      </c>
      <c r="G281" s="771">
        <v>990.06</v>
      </c>
      <c r="H281" s="771">
        <v>700</v>
      </c>
      <c r="I281" s="772">
        <f t="shared" si="5"/>
        <v>1690.06</v>
      </c>
    </row>
    <row r="282" spans="1:9" x14ac:dyDescent="0.2">
      <c r="A282" s="768" t="s">
        <v>2938</v>
      </c>
      <c r="B282" s="769" t="s">
        <v>2939</v>
      </c>
      <c r="C282" s="769" t="s">
        <v>2404</v>
      </c>
      <c r="D282" s="770">
        <v>43480</v>
      </c>
      <c r="E282" s="770">
        <v>43830</v>
      </c>
      <c r="F282" s="771">
        <v>60</v>
      </c>
      <c r="G282" s="771">
        <v>990.06</v>
      </c>
      <c r="H282" s="771">
        <v>700</v>
      </c>
      <c r="I282" s="772">
        <f t="shared" si="5"/>
        <v>1690.06</v>
      </c>
    </row>
    <row r="283" spans="1:9" x14ac:dyDescent="0.2">
      <c r="A283" s="768" t="s">
        <v>2940</v>
      </c>
      <c r="B283" s="769" t="s">
        <v>2939</v>
      </c>
      <c r="C283" s="769" t="s">
        <v>2404</v>
      </c>
      <c r="D283" s="770">
        <v>43480</v>
      </c>
      <c r="E283" s="770">
        <v>43830</v>
      </c>
      <c r="F283" s="771">
        <v>60</v>
      </c>
      <c r="G283" s="771">
        <v>990.06</v>
      </c>
      <c r="H283" s="771">
        <v>700</v>
      </c>
      <c r="I283" s="772">
        <f t="shared" si="5"/>
        <v>1690.06</v>
      </c>
    </row>
    <row r="284" spans="1:9" x14ac:dyDescent="0.2">
      <c r="A284" s="768" t="s">
        <v>2439</v>
      </c>
      <c r="B284" s="769" t="s">
        <v>2190</v>
      </c>
      <c r="C284" s="769" t="s">
        <v>2404</v>
      </c>
      <c r="D284" s="770">
        <v>43480</v>
      </c>
      <c r="E284" s="770">
        <v>43830</v>
      </c>
      <c r="F284" s="771">
        <v>60</v>
      </c>
      <c r="G284" s="771">
        <v>990.06</v>
      </c>
      <c r="H284" s="771">
        <v>700</v>
      </c>
      <c r="I284" s="772">
        <f t="shared" si="5"/>
        <v>1690.06</v>
      </c>
    </row>
    <row r="285" spans="1:9" x14ac:dyDescent="0.2">
      <c r="A285" s="768" t="s">
        <v>2440</v>
      </c>
      <c r="B285" s="769" t="s">
        <v>2190</v>
      </c>
      <c r="C285" s="769" t="s">
        <v>2404</v>
      </c>
      <c r="D285" s="770">
        <v>43480</v>
      </c>
      <c r="E285" s="770">
        <v>43830</v>
      </c>
      <c r="F285" s="771">
        <v>60</v>
      </c>
      <c r="G285" s="771">
        <v>990.06</v>
      </c>
      <c r="H285" s="771">
        <v>700</v>
      </c>
      <c r="I285" s="772">
        <f t="shared" si="5"/>
        <v>1690.06</v>
      </c>
    </row>
    <row r="286" spans="1:9" x14ac:dyDescent="0.2">
      <c r="A286" s="768" t="s">
        <v>2418</v>
      </c>
      <c r="B286" s="769" t="s">
        <v>2419</v>
      </c>
      <c r="C286" s="769" t="s">
        <v>2399</v>
      </c>
      <c r="D286" s="770">
        <v>43480</v>
      </c>
      <c r="E286" s="770">
        <v>43830</v>
      </c>
      <c r="F286" s="771">
        <v>60</v>
      </c>
      <c r="G286" s="771">
        <v>990.06</v>
      </c>
      <c r="H286" s="771">
        <v>700</v>
      </c>
      <c r="I286" s="772">
        <f t="shared" si="5"/>
        <v>1690.06</v>
      </c>
    </row>
    <row r="287" spans="1:9" x14ac:dyDescent="0.2">
      <c r="A287" s="768" t="s">
        <v>2420</v>
      </c>
      <c r="B287" s="769" t="s">
        <v>2419</v>
      </c>
      <c r="C287" s="769" t="s">
        <v>2399</v>
      </c>
      <c r="D287" s="770">
        <v>43480</v>
      </c>
      <c r="E287" s="770">
        <v>43830</v>
      </c>
      <c r="F287" s="771">
        <v>60</v>
      </c>
      <c r="G287" s="771">
        <v>990.06</v>
      </c>
      <c r="H287" s="771">
        <v>700</v>
      </c>
      <c r="I287" s="772">
        <f t="shared" si="5"/>
        <v>1690.06</v>
      </c>
    </row>
    <row r="288" spans="1:9" x14ac:dyDescent="0.2">
      <c r="A288" s="768" t="s">
        <v>2421</v>
      </c>
      <c r="B288" s="769" t="s">
        <v>2419</v>
      </c>
      <c r="C288" s="769" t="s">
        <v>2399</v>
      </c>
      <c r="D288" s="770">
        <v>43480</v>
      </c>
      <c r="E288" s="770">
        <v>43830</v>
      </c>
      <c r="F288" s="771">
        <v>60</v>
      </c>
      <c r="G288" s="771">
        <v>990.06</v>
      </c>
      <c r="H288" s="771">
        <v>700</v>
      </c>
      <c r="I288" s="772">
        <f t="shared" si="5"/>
        <v>1690.06</v>
      </c>
    </row>
    <row r="289" spans="1:9" x14ac:dyDescent="0.2">
      <c r="A289" s="768" t="s">
        <v>2441</v>
      </c>
      <c r="B289" s="769" t="s">
        <v>2442</v>
      </c>
      <c r="C289" s="769" t="s">
        <v>2404</v>
      </c>
      <c r="D289" s="770">
        <v>43480</v>
      </c>
      <c r="E289" s="770">
        <v>43830</v>
      </c>
      <c r="F289" s="771">
        <v>60</v>
      </c>
      <c r="G289" s="771">
        <v>990.06</v>
      </c>
      <c r="H289" s="771">
        <v>700</v>
      </c>
      <c r="I289" s="772">
        <f t="shared" si="5"/>
        <v>1690.06</v>
      </c>
    </row>
    <row r="290" spans="1:9" x14ac:dyDescent="0.2">
      <c r="A290" s="768" t="s">
        <v>2941</v>
      </c>
      <c r="B290" s="769" t="s">
        <v>2942</v>
      </c>
      <c r="C290" s="769" t="s">
        <v>2399</v>
      </c>
      <c r="D290" s="770">
        <v>43480</v>
      </c>
      <c r="E290" s="770">
        <v>43830</v>
      </c>
      <c r="F290" s="771">
        <v>60</v>
      </c>
      <c r="G290" s="771">
        <v>990.06</v>
      </c>
      <c r="H290" s="771">
        <v>700</v>
      </c>
      <c r="I290" s="772">
        <f t="shared" si="5"/>
        <v>1690.06</v>
      </c>
    </row>
    <row r="291" spans="1:9" x14ac:dyDescent="0.2">
      <c r="A291" s="768" t="s">
        <v>2443</v>
      </c>
      <c r="B291" s="769" t="s">
        <v>2444</v>
      </c>
      <c r="C291" s="769" t="s">
        <v>2404</v>
      </c>
      <c r="D291" s="770">
        <v>43480</v>
      </c>
      <c r="E291" s="770">
        <v>43830</v>
      </c>
      <c r="F291" s="771">
        <v>60</v>
      </c>
      <c r="G291" s="771">
        <v>990.06</v>
      </c>
      <c r="H291" s="771">
        <v>700</v>
      </c>
      <c r="I291" s="772">
        <f t="shared" si="5"/>
        <v>1690.06</v>
      </c>
    </row>
    <row r="292" spans="1:9" x14ac:dyDescent="0.2">
      <c r="A292" s="768" t="s">
        <v>2400</v>
      </c>
      <c r="B292" s="769" t="s">
        <v>2401</v>
      </c>
      <c r="C292" s="769" t="s">
        <v>2399</v>
      </c>
      <c r="D292" s="770">
        <v>43480</v>
      </c>
      <c r="E292" s="770">
        <v>43830</v>
      </c>
      <c r="F292" s="771">
        <v>60</v>
      </c>
      <c r="G292" s="771">
        <v>990.06</v>
      </c>
      <c r="H292" s="771">
        <v>700</v>
      </c>
      <c r="I292" s="772">
        <f t="shared" si="5"/>
        <v>1690.06</v>
      </c>
    </row>
    <row r="293" spans="1:9" x14ac:dyDescent="0.2">
      <c r="A293" s="768" t="s">
        <v>2422</v>
      </c>
      <c r="B293" s="769" t="s">
        <v>2423</v>
      </c>
      <c r="C293" s="769" t="s">
        <v>2399</v>
      </c>
      <c r="D293" s="770">
        <v>43480</v>
      </c>
      <c r="E293" s="770">
        <v>43830</v>
      </c>
      <c r="F293" s="771">
        <v>60</v>
      </c>
      <c r="G293" s="771">
        <v>990.06</v>
      </c>
      <c r="H293" s="771">
        <v>700</v>
      </c>
      <c r="I293" s="772">
        <f t="shared" si="5"/>
        <v>1690.06</v>
      </c>
    </row>
    <row r="294" spans="1:9" x14ac:dyDescent="0.2">
      <c r="A294" s="768" t="s">
        <v>2943</v>
      </c>
      <c r="B294" s="769" t="s">
        <v>3217</v>
      </c>
      <c r="C294" s="769" t="s">
        <v>2447</v>
      </c>
      <c r="D294" s="770">
        <v>43480</v>
      </c>
      <c r="E294" s="770">
        <v>43585</v>
      </c>
      <c r="F294" s="771">
        <v>0</v>
      </c>
      <c r="G294" s="771">
        <v>510.99</v>
      </c>
      <c r="H294" s="771">
        <v>2000</v>
      </c>
      <c r="I294" s="772">
        <f t="shared" si="5"/>
        <v>2510.9899999999998</v>
      </c>
    </row>
    <row r="295" spans="1:9" x14ac:dyDescent="0.2">
      <c r="A295" s="768" t="s">
        <v>2945</v>
      </c>
      <c r="B295" s="769" t="s">
        <v>2944</v>
      </c>
      <c r="C295" s="769" t="s">
        <v>2447</v>
      </c>
      <c r="D295" s="770">
        <v>43480</v>
      </c>
      <c r="E295" s="770">
        <v>43585</v>
      </c>
      <c r="F295" s="771">
        <v>0</v>
      </c>
      <c r="G295" s="771">
        <v>510.99</v>
      </c>
      <c r="H295" s="771">
        <v>2000</v>
      </c>
      <c r="I295" s="772">
        <f t="shared" si="5"/>
        <v>2510.9899999999998</v>
      </c>
    </row>
    <row r="296" spans="1:9" x14ac:dyDescent="0.2">
      <c r="A296" s="768" t="s">
        <v>2445</v>
      </c>
      <c r="B296" s="769" t="s">
        <v>2446</v>
      </c>
      <c r="C296" s="769" t="s">
        <v>2447</v>
      </c>
      <c r="D296" s="770">
        <v>43480</v>
      </c>
      <c r="E296" s="770">
        <v>43585</v>
      </c>
      <c r="F296" s="771">
        <v>0</v>
      </c>
      <c r="G296" s="771">
        <v>510.99</v>
      </c>
      <c r="H296" s="771">
        <v>2000</v>
      </c>
      <c r="I296" s="772">
        <f t="shared" si="5"/>
        <v>2510.9899999999998</v>
      </c>
    </row>
    <row r="297" spans="1:9" x14ac:dyDescent="0.2">
      <c r="A297" s="768" t="s">
        <v>2946</v>
      </c>
      <c r="B297" s="769" t="s">
        <v>2403</v>
      </c>
      <c r="C297" s="769" t="s">
        <v>2447</v>
      </c>
      <c r="D297" s="770">
        <v>43480</v>
      </c>
      <c r="E297" s="770">
        <v>43585</v>
      </c>
      <c r="F297" s="771">
        <v>0</v>
      </c>
      <c r="G297" s="771">
        <v>510.99</v>
      </c>
      <c r="H297" s="771">
        <v>2000</v>
      </c>
      <c r="I297" s="772">
        <f t="shared" si="5"/>
        <v>2510.9899999999998</v>
      </c>
    </row>
    <row r="298" spans="1:9" x14ac:dyDescent="0.2">
      <c r="A298" s="768" t="s">
        <v>2448</v>
      </c>
      <c r="B298" s="769" t="s">
        <v>2449</v>
      </c>
      <c r="C298" s="769" t="s">
        <v>2447</v>
      </c>
      <c r="D298" s="770">
        <v>43480</v>
      </c>
      <c r="E298" s="770">
        <v>43585</v>
      </c>
      <c r="F298" s="771">
        <v>0</v>
      </c>
      <c r="G298" s="771">
        <v>510.99</v>
      </c>
      <c r="H298" s="771">
        <v>2000</v>
      </c>
      <c r="I298" s="772">
        <f t="shared" si="5"/>
        <v>2510.9899999999998</v>
      </c>
    </row>
    <row r="299" spans="1:9" x14ac:dyDescent="0.2">
      <c r="A299" s="768" t="s">
        <v>2947</v>
      </c>
      <c r="B299" s="769" t="s">
        <v>2948</v>
      </c>
      <c r="C299" s="769" t="s">
        <v>2447</v>
      </c>
      <c r="D299" s="770">
        <v>43480</v>
      </c>
      <c r="E299" s="770">
        <v>43585</v>
      </c>
      <c r="F299" s="771">
        <v>0</v>
      </c>
      <c r="G299" s="771">
        <v>510.99</v>
      </c>
      <c r="H299" s="771">
        <v>2000</v>
      </c>
      <c r="I299" s="772">
        <f t="shared" si="5"/>
        <v>2510.9899999999998</v>
      </c>
    </row>
    <row r="300" spans="1:9" x14ac:dyDescent="0.2">
      <c r="A300" s="768" t="s">
        <v>2450</v>
      </c>
      <c r="B300" s="769" t="s">
        <v>2451</v>
      </c>
      <c r="C300" s="769" t="s">
        <v>2447</v>
      </c>
      <c r="D300" s="770">
        <v>43480</v>
      </c>
      <c r="E300" s="770">
        <v>43585</v>
      </c>
      <c r="F300" s="771">
        <v>0</v>
      </c>
      <c r="G300" s="771">
        <v>510.99</v>
      </c>
      <c r="H300" s="771">
        <v>2000</v>
      </c>
      <c r="I300" s="772">
        <f t="shared" si="5"/>
        <v>2510.9899999999998</v>
      </c>
    </row>
    <row r="301" spans="1:9" x14ac:dyDescent="0.2">
      <c r="A301" s="768" t="s">
        <v>3218</v>
      </c>
      <c r="B301" s="769" t="s">
        <v>3219</v>
      </c>
      <c r="C301" s="769" t="s">
        <v>2447</v>
      </c>
      <c r="D301" s="770">
        <v>43480</v>
      </c>
      <c r="E301" s="770">
        <v>43585</v>
      </c>
      <c r="F301" s="771">
        <v>0</v>
      </c>
      <c r="G301" s="771">
        <v>510.99</v>
      </c>
      <c r="H301" s="771">
        <v>2000</v>
      </c>
      <c r="I301" s="772">
        <f t="shared" si="5"/>
        <v>2510.9899999999998</v>
      </c>
    </row>
    <row r="302" spans="1:9" x14ac:dyDescent="0.2">
      <c r="A302" s="768" t="s">
        <v>3220</v>
      </c>
      <c r="B302" s="769" t="s">
        <v>3219</v>
      </c>
      <c r="C302" s="769" t="s">
        <v>2394</v>
      </c>
      <c r="D302" s="770">
        <v>43480</v>
      </c>
      <c r="E302" s="770">
        <v>43585</v>
      </c>
      <c r="F302" s="771">
        <v>24</v>
      </c>
      <c r="G302" s="771">
        <v>271.11</v>
      </c>
      <c r="H302" s="771">
        <v>1000</v>
      </c>
      <c r="I302" s="772">
        <f t="shared" si="5"/>
        <v>1271.1100000000001</v>
      </c>
    </row>
    <row r="303" spans="1:9" x14ac:dyDescent="0.2">
      <c r="A303" s="768" t="s">
        <v>2392</v>
      </c>
      <c r="B303" s="769" t="s">
        <v>2393</v>
      </c>
      <c r="C303" s="769" t="s">
        <v>2394</v>
      </c>
      <c r="D303" s="770">
        <v>43480</v>
      </c>
      <c r="E303" s="770">
        <v>43585</v>
      </c>
      <c r="F303" s="771">
        <v>24</v>
      </c>
      <c r="G303" s="771">
        <v>271.11</v>
      </c>
      <c r="H303" s="771">
        <v>1000</v>
      </c>
      <c r="I303" s="772">
        <f t="shared" si="5"/>
        <v>1271.1100000000001</v>
      </c>
    </row>
    <row r="304" spans="1:9" x14ac:dyDescent="0.2">
      <c r="A304" s="768" t="s">
        <v>2395</v>
      </c>
      <c r="B304" s="769" t="s">
        <v>2396</v>
      </c>
      <c r="C304" s="769" t="s">
        <v>2394</v>
      </c>
      <c r="D304" s="770">
        <v>43480</v>
      </c>
      <c r="E304" s="770">
        <v>43585</v>
      </c>
      <c r="F304" s="771">
        <v>24</v>
      </c>
      <c r="G304" s="771">
        <v>271.11</v>
      </c>
      <c r="H304" s="771">
        <v>1000</v>
      </c>
      <c r="I304" s="772">
        <f t="shared" si="5"/>
        <v>1271.1100000000001</v>
      </c>
    </row>
  </sheetData>
  <printOptions horizontalCentered="1"/>
  <pageMargins left="0.31496062992125984" right="0.31496062992125984" top="0.35433070866141736" bottom="0.55118110236220474" header="0.31496062992125984" footer="0.31496062992125984"/>
  <pageSetup paperSize="9" scale="60" orientation="landscape" r:id="rId1"/>
  <colBreaks count="1" manualBreakCount="1">
    <brk id="9" max="56" man="1"/>
  </col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Hoja25">
    <tabColor rgb="FF00B050"/>
  </sheetPr>
  <dimension ref="A1:I53"/>
  <sheetViews>
    <sheetView topLeftCell="A31" zoomScale="110" zoomScaleNormal="110" workbookViewId="0">
      <selection activeCell="C35" sqref="C35"/>
    </sheetView>
  </sheetViews>
  <sheetFormatPr baseColWidth="10" defaultRowHeight="12.75" x14ac:dyDescent="0.2"/>
  <cols>
    <col min="1" max="1" width="9.85546875" style="618" bestFit="1" customWidth="1"/>
    <col min="2" max="2" width="44.7109375" style="618" bestFit="1" customWidth="1"/>
    <col min="3" max="3" width="70.85546875" style="618" bestFit="1" customWidth="1"/>
    <col min="4" max="4" width="17.42578125" style="618" bestFit="1" customWidth="1"/>
    <col min="5" max="5" width="14.5703125" style="618" bestFit="1" customWidth="1"/>
    <col min="6" max="6" width="12.140625" style="618" bestFit="1" customWidth="1"/>
    <col min="7" max="7" width="13.140625" style="618" bestFit="1" customWidth="1"/>
    <col min="8" max="8" width="12.28515625" style="618" customWidth="1"/>
    <col min="9" max="9" width="21.42578125" style="618" customWidth="1"/>
    <col min="10" max="10" width="7.5703125" style="618" bestFit="1" customWidth="1"/>
    <col min="11" max="257" width="11.42578125" style="618"/>
    <col min="258" max="258" width="9.85546875" style="618" bestFit="1" customWidth="1"/>
    <col min="259" max="259" width="34.140625" style="618" bestFit="1" customWidth="1"/>
    <col min="260" max="260" width="36.7109375" style="618" bestFit="1" customWidth="1"/>
    <col min="261" max="261" width="13.42578125" style="618" bestFit="1" customWidth="1"/>
    <col min="262" max="262" width="11.42578125" style="618" bestFit="1" customWidth="1"/>
    <col min="263" max="263" width="9" style="618" bestFit="1" customWidth="1"/>
    <col min="264" max="264" width="10.140625" style="618" bestFit="1" customWidth="1"/>
    <col min="265" max="265" width="9.42578125" style="618" bestFit="1" customWidth="1"/>
    <col min="266" max="266" width="6.28515625" style="618" bestFit="1" customWidth="1"/>
    <col min="267" max="513" width="11.42578125" style="618"/>
    <col min="514" max="514" width="9.85546875" style="618" bestFit="1" customWidth="1"/>
    <col min="515" max="515" width="34.140625" style="618" bestFit="1" customWidth="1"/>
    <col min="516" max="516" width="36.7109375" style="618" bestFit="1" customWidth="1"/>
    <col min="517" max="517" width="13.42578125" style="618" bestFit="1" customWidth="1"/>
    <col min="518" max="518" width="11.42578125" style="618" bestFit="1" customWidth="1"/>
    <col min="519" max="519" width="9" style="618" bestFit="1" customWidth="1"/>
    <col min="520" max="520" width="10.140625" style="618" bestFit="1" customWidth="1"/>
    <col min="521" max="521" width="9.42578125" style="618" bestFit="1" customWidth="1"/>
    <col min="522" max="522" width="6.28515625" style="618" bestFit="1" customWidth="1"/>
    <col min="523" max="769" width="11.42578125" style="618"/>
    <col min="770" max="770" width="9.85546875" style="618" bestFit="1" customWidth="1"/>
    <col min="771" max="771" width="34.140625" style="618" bestFit="1" customWidth="1"/>
    <col min="772" max="772" width="36.7109375" style="618" bestFit="1" customWidth="1"/>
    <col min="773" max="773" width="13.42578125" style="618" bestFit="1" customWidth="1"/>
    <col min="774" max="774" width="11.42578125" style="618" bestFit="1" customWidth="1"/>
    <col min="775" max="775" width="9" style="618" bestFit="1" customWidth="1"/>
    <col min="776" max="776" width="10.140625" style="618" bestFit="1" customWidth="1"/>
    <col min="777" max="777" width="9.42578125" style="618" bestFit="1" customWidth="1"/>
    <col min="778" max="778" width="6.28515625" style="618" bestFit="1" customWidth="1"/>
    <col min="779" max="1025" width="11.42578125" style="618"/>
    <col min="1026" max="1026" width="9.85546875" style="618" bestFit="1" customWidth="1"/>
    <col min="1027" max="1027" width="34.140625" style="618" bestFit="1" customWidth="1"/>
    <col min="1028" max="1028" width="36.7109375" style="618" bestFit="1" customWidth="1"/>
    <col min="1029" max="1029" width="13.42578125" style="618" bestFit="1" customWidth="1"/>
    <col min="1030" max="1030" width="11.42578125" style="618" bestFit="1" customWidth="1"/>
    <col min="1031" max="1031" width="9" style="618" bestFit="1" customWidth="1"/>
    <col min="1032" max="1032" width="10.140625" style="618" bestFit="1" customWidth="1"/>
    <col min="1033" max="1033" width="9.42578125" style="618" bestFit="1" customWidth="1"/>
    <col min="1034" max="1034" width="6.28515625" style="618" bestFit="1" customWidth="1"/>
    <col min="1035" max="1281" width="11.42578125" style="618"/>
    <col min="1282" max="1282" width="9.85546875" style="618" bestFit="1" customWidth="1"/>
    <col min="1283" max="1283" width="34.140625" style="618" bestFit="1" customWidth="1"/>
    <col min="1284" max="1284" width="36.7109375" style="618" bestFit="1" customWidth="1"/>
    <col min="1285" max="1285" width="13.42578125" style="618" bestFit="1" customWidth="1"/>
    <col min="1286" max="1286" width="11.42578125" style="618" bestFit="1" customWidth="1"/>
    <col min="1287" max="1287" width="9" style="618" bestFit="1" customWidth="1"/>
    <col min="1288" max="1288" width="10.140625" style="618" bestFit="1" customWidth="1"/>
    <col min="1289" max="1289" width="9.42578125" style="618" bestFit="1" customWidth="1"/>
    <col min="1290" max="1290" width="6.28515625" style="618" bestFit="1" customWidth="1"/>
    <col min="1291" max="1537" width="11.42578125" style="618"/>
    <col min="1538" max="1538" width="9.85546875" style="618" bestFit="1" customWidth="1"/>
    <col min="1539" max="1539" width="34.140625" style="618" bestFit="1" customWidth="1"/>
    <col min="1540" max="1540" width="36.7109375" style="618" bestFit="1" customWidth="1"/>
    <col min="1541" max="1541" width="13.42578125" style="618" bestFit="1" customWidth="1"/>
    <col min="1542" max="1542" width="11.42578125" style="618" bestFit="1" customWidth="1"/>
    <col min="1543" max="1543" width="9" style="618" bestFit="1" customWidth="1"/>
    <col min="1544" max="1544" width="10.140625" style="618" bestFit="1" customWidth="1"/>
    <col min="1545" max="1545" width="9.42578125" style="618" bestFit="1" customWidth="1"/>
    <col min="1546" max="1546" width="6.28515625" style="618" bestFit="1" customWidth="1"/>
    <col min="1547" max="1793" width="11.42578125" style="618"/>
    <col min="1794" max="1794" width="9.85546875" style="618" bestFit="1" customWidth="1"/>
    <col min="1795" max="1795" width="34.140625" style="618" bestFit="1" customWidth="1"/>
    <col min="1796" max="1796" width="36.7109375" style="618" bestFit="1" customWidth="1"/>
    <col min="1797" max="1797" width="13.42578125" style="618" bestFit="1" customWidth="1"/>
    <col min="1798" max="1798" width="11.42578125" style="618" bestFit="1" customWidth="1"/>
    <col min="1799" max="1799" width="9" style="618" bestFit="1" customWidth="1"/>
    <col min="1800" max="1800" width="10.140625" style="618" bestFit="1" customWidth="1"/>
    <col min="1801" max="1801" width="9.42578125" style="618" bestFit="1" customWidth="1"/>
    <col min="1802" max="1802" width="6.28515625" style="618" bestFit="1" customWidth="1"/>
    <col min="1803" max="2049" width="11.42578125" style="618"/>
    <col min="2050" max="2050" width="9.85546875" style="618" bestFit="1" customWidth="1"/>
    <col min="2051" max="2051" width="34.140625" style="618" bestFit="1" customWidth="1"/>
    <col min="2052" max="2052" width="36.7109375" style="618" bestFit="1" customWidth="1"/>
    <col min="2053" max="2053" width="13.42578125" style="618" bestFit="1" customWidth="1"/>
    <col min="2054" max="2054" width="11.42578125" style="618" bestFit="1" customWidth="1"/>
    <col min="2055" max="2055" width="9" style="618" bestFit="1" customWidth="1"/>
    <col min="2056" max="2056" width="10.140625" style="618" bestFit="1" customWidth="1"/>
    <col min="2057" max="2057" width="9.42578125" style="618" bestFit="1" customWidth="1"/>
    <col min="2058" max="2058" width="6.28515625" style="618" bestFit="1" customWidth="1"/>
    <col min="2059" max="2305" width="11.42578125" style="618"/>
    <col min="2306" max="2306" width="9.85546875" style="618" bestFit="1" customWidth="1"/>
    <col min="2307" max="2307" width="34.140625" style="618" bestFit="1" customWidth="1"/>
    <col min="2308" max="2308" width="36.7109375" style="618" bestFit="1" customWidth="1"/>
    <col min="2309" max="2309" width="13.42578125" style="618" bestFit="1" customWidth="1"/>
    <col min="2310" max="2310" width="11.42578125" style="618" bestFit="1" customWidth="1"/>
    <col min="2311" max="2311" width="9" style="618" bestFit="1" customWidth="1"/>
    <col min="2312" max="2312" width="10.140625" style="618" bestFit="1" customWidth="1"/>
    <col min="2313" max="2313" width="9.42578125" style="618" bestFit="1" customWidth="1"/>
    <col min="2314" max="2314" width="6.28515625" style="618" bestFit="1" customWidth="1"/>
    <col min="2315" max="2561" width="11.42578125" style="618"/>
    <col min="2562" max="2562" width="9.85546875" style="618" bestFit="1" customWidth="1"/>
    <col min="2563" max="2563" width="34.140625" style="618" bestFit="1" customWidth="1"/>
    <col min="2564" max="2564" width="36.7109375" style="618" bestFit="1" customWidth="1"/>
    <col min="2565" max="2565" width="13.42578125" style="618" bestFit="1" customWidth="1"/>
    <col min="2566" max="2566" width="11.42578125" style="618" bestFit="1" customWidth="1"/>
    <col min="2567" max="2567" width="9" style="618" bestFit="1" customWidth="1"/>
    <col min="2568" max="2568" width="10.140625" style="618" bestFit="1" customWidth="1"/>
    <col min="2569" max="2569" width="9.42578125" style="618" bestFit="1" customWidth="1"/>
    <col min="2570" max="2570" width="6.28515625" style="618" bestFit="1" customWidth="1"/>
    <col min="2571" max="2817" width="11.42578125" style="618"/>
    <col min="2818" max="2818" width="9.85546875" style="618" bestFit="1" customWidth="1"/>
    <col min="2819" max="2819" width="34.140625" style="618" bestFit="1" customWidth="1"/>
    <col min="2820" max="2820" width="36.7109375" style="618" bestFit="1" customWidth="1"/>
    <col min="2821" max="2821" width="13.42578125" style="618" bestFit="1" customWidth="1"/>
    <col min="2822" max="2822" width="11.42578125" style="618" bestFit="1" customWidth="1"/>
    <col min="2823" max="2823" width="9" style="618" bestFit="1" customWidth="1"/>
    <col min="2824" max="2824" width="10.140625" style="618" bestFit="1" customWidth="1"/>
    <col min="2825" max="2825" width="9.42578125" style="618" bestFit="1" customWidth="1"/>
    <col min="2826" max="2826" width="6.28515625" style="618" bestFit="1" customWidth="1"/>
    <col min="2827" max="3073" width="11.42578125" style="618"/>
    <col min="3074" max="3074" width="9.85546875" style="618" bestFit="1" customWidth="1"/>
    <col min="3075" max="3075" width="34.140625" style="618" bestFit="1" customWidth="1"/>
    <col min="3076" max="3076" width="36.7109375" style="618" bestFit="1" customWidth="1"/>
    <col min="3077" max="3077" width="13.42578125" style="618" bestFit="1" customWidth="1"/>
    <col min="3078" max="3078" width="11.42578125" style="618" bestFit="1" customWidth="1"/>
    <col min="3079" max="3079" width="9" style="618" bestFit="1" customWidth="1"/>
    <col min="3080" max="3080" width="10.140625" style="618" bestFit="1" customWidth="1"/>
    <col min="3081" max="3081" width="9.42578125" style="618" bestFit="1" customWidth="1"/>
    <col min="3082" max="3082" width="6.28515625" style="618" bestFit="1" customWidth="1"/>
    <col min="3083" max="3329" width="11.42578125" style="618"/>
    <col min="3330" max="3330" width="9.85546875" style="618" bestFit="1" customWidth="1"/>
    <col min="3331" max="3331" width="34.140625" style="618" bestFit="1" customWidth="1"/>
    <col min="3332" max="3332" width="36.7109375" style="618" bestFit="1" customWidth="1"/>
    <col min="3333" max="3333" width="13.42578125" style="618" bestFit="1" customWidth="1"/>
    <col min="3334" max="3334" width="11.42578125" style="618" bestFit="1" customWidth="1"/>
    <col min="3335" max="3335" width="9" style="618" bestFit="1" customWidth="1"/>
    <col min="3336" max="3336" width="10.140625" style="618" bestFit="1" customWidth="1"/>
    <col min="3337" max="3337" width="9.42578125" style="618" bestFit="1" customWidth="1"/>
    <col min="3338" max="3338" width="6.28515625" style="618" bestFit="1" customWidth="1"/>
    <col min="3339" max="3585" width="11.42578125" style="618"/>
    <col min="3586" max="3586" width="9.85546875" style="618" bestFit="1" customWidth="1"/>
    <col min="3587" max="3587" width="34.140625" style="618" bestFit="1" customWidth="1"/>
    <col min="3588" max="3588" width="36.7109375" style="618" bestFit="1" customWidth="1"/>
    <col min="3589" max="3589" width="13.42578125" style="618" bestFit="1" customWidth="1"/>
    <col min="3590" max="3590" width="11.42578125" style="618" bestFit="1" customWidth="1"/>
    <col min="3591" max="3591" width="9" style="618" bestFit="1" customWidth="1"/>
    <col min="3592" max="3592" width="10.140625" style="618" bestFit="1" customWidth="1"/>
    <col min="3593" max="3593" width="9.42578125" style="618" bestFit="1" customWidth="1"/>
    <col min="3594" max="3594" width="6.28515625" style="618" bestFit="1" customWidth="1"/>
    <col min="3595" max="3841" width="11.42578125" style="618"/>
    <col min="3842" max="3842" width="9.85546875" style="618" bestFit="1" customWidth="1"/>
    <col min="3843" max="3843" width="34.140625" style="618" bestFit="1" customWidth="1"/>
    <col min="3844" max="3844" width="36.7109375" style="618" bestFit="1" customWidth="1"/>
    <col min="3845" max="3845" width="13.42578125" style="618" bestFit="1" customWidth="1"/>
    <col min="3846" max="3846" width="11.42578125" style="618" bestFit="1" customWidth="1"/>
    <col min="3847" max="3847" width="9" style="618" bestFit="1" customWidth="1"/>
    <col min="3848" max="3848" width="10.140625" style="618" bestFit="1" customWidth="1"/>
    <col min="3849" max="3849" width="9.42578125" style="618" bestFit="1" customWidth="1"/>
    <col min="3850" max="3850" width="6.28515625" style="618" bestFit="1" customWidth="1"/>
    <col min="3851" max="4097" width="11.42578125" style="618"/>
    <col min="4098" max="4098" width="9.85546875" style="618" bestFit="1" customWidth="1"/>
    <col min="4099" max="4099" width="34.140625" style="618" bestFit="1" customWidth="1"/>
    <col min="4100" max="4100" width="36.7109375" style="618" bestFit="1" customWidth="1"/>
    <col min="4101" max="4101" width="13.42578125" style="618" bestFit="1" customWidth="1"/>
    <col min="4102" max="4102" width="11.42578125" style="618" bestFit="1" customWidth="1"/>
    <col min="4103" max="4103" width="9" style="618" bestFit="1" customWidth="1"/>
    <col min="4104" max="4104" width="10.140625" style="618" bestFit="1" customWidth="1"/>
    <col min="4105" max="4105" width="9.42578125" style="618" bestFit="1" customWidth="1"/>
    <col min="4106" max="4106" width="6.28515625" style="618" bestFit="1" customWidth="1"/>
    <col min="4107" max="4353" width="11.42578125" style="618"/>
    <col min="4354" max="4354" width="9.85546875" style="618" bestFit="1" customWidth="1"/>
    <col min="4355" max="4355" width="34.140625" style="618" bestFit="1" customWidth="1"/>
    <col min="4356" max="4356" width="36.7109375" style="618" bestFit="1" customWidth="1"/>
    <col min="4357" max="4357" width="13.42578125" style="618" bestFit="1" customWidth="1"/>
    <col min="4358" max="4358" width="11.42578125" style="618" bestFit="1" customWidth="1"/>
    <col min="4359" max="4359" width="9" style="618" bestFit="1" customWidth="1"/>
    <col min="4360" max="4360" width="10.140625" style="618" bestFit="1" customWidth="1"/>
    <col min="4361" max="4361" width="9.42578125" style="618" bestFit="1" customWidth="1"/>
    <col min="4362" max="4362" width="6.28515625" style="618" bestFit="1" customWidth="1"/>
    <col min="4363" max="4609" width="11.42578125" style="618"/>
    <col min="4610" max="4610" width="9.85546875" style="618" bestFit="1" customWidth="1"/>
    <col min="4611" max="4611" width="34.140625" style="618" bestFit="1" customWidth="1"/>
    <col min="4612" max="4612" width="36.7109375" style="618" bestFit="1" customWidth="1"/>
    <col min="4613" max="4613" width="13.42578125" style="618" bestFit="1" customWidth="1"/>
    <col min="4614" max="4614" width="11.42578125" style="618" bestFit="1" customWidth="1"/>
    <col min="4615" max="4615" width="9" style="618" bestFit="1" customWidth="1"/>
    <col min="4616" max="4616" width="10.140625" style="618" bestFit="1" customWidth="1"/>
    <col min="4617" max="4617" width="9.42578125" style="618" bestFit="1" customWidth="1"/>
    <col min="4618" max="4618" width="6.28515625" style="618" bestFit="1" customWidth="1"/>
    <col min="4619" max="4865" width="11.42578125" style="618"/>
    <col min="4866" max="4866" width="9.85546875" style="618" bestFit="1" customWidth="1"/>
    <col min="4867" max="4867" width="34.140625" style="618" bestFit="1" customWidth="1"/>
    <col min="4868" max="4868" width="36.7109375" style="618" bestFit="1" customWidth="1"/>
    <col min="4869" max="4869" width="13.42578125" style="618" bestFit="1" customWidth="1"/>
    <col min="4870" max="4870" width="11.42578125" style="618" bestFit="1" customWidth="1"/>
    <col min="4871" max="4871" width="9" style="618" bestFit="1" customWidth="1"/>
    <col min="4872" max="4872" width="10.140625" style="618" bestFit="1" customWidth="1"/>
    <col min="4873" max="4873" width="9.42578125" style="618" bestFit="1" customWidth="1"/>
    <col min="4874" max="4874" width="6.28515625" style="618" bestFit="1" customWidth="1"/>
    <col min="4875" max="5121" width="11.42578125" style="618"/>
    <col min="5122" max="5122" width="9.85546875" style="618" bestFit="1" customWidth="1"/>
    <col min="5123" max="5123" width="34.140625" style="618" bestFit="1" customWidth="1"/>
    <col min="5124" max="5124" width="36.7109375" style="618" bestFit="1" customWidth="1"/>
    <col min="5125" max="5125" width="13.42578125" style="618" bestFit="1" customWidth="1"/>
    <col min="5126" max="5126" width="11.42578125" style="618" bestFit="1" customWidth="1"/>
    <col min="5127" max="5127" width="9" style="618" bestFit="1" customWidth="1"/>
    <col min="5128" max="5128" width="10.140625" style="618" bestFit="1" customWidth="1"/>
    <col min="5129" max="5129" width="9.42578125" style="618" bestFit="1" customWidth="1"/>
    <col min="5130" max="5130" width="6.28515625" style="618" bestFit="1" customWidth="1"/>
    <col min="5131" max="5377" width="11.42578125" style="618"/>
    <col min="5378" max="5378" width="9.85546875" style="618" bestFit="1" customWidth="1"/>
    <col min="5379" max="5379" width="34.140625" style="618" bestFit="1" customWidth="1"/>
    <col min="5380" max="5380" width="36.7109375" style="618" bestFit="1" customWidth="1"/>
    <col min="5381" max="5381" width="13.42578125" style="618" bestFit="1" customWidth="1"/>
    <col min="5382" max="5382" width="11.42578125" style="618" bestFit="1" customWidth="1"/>
    <col min="5383" max="5383" width="9" style="618" bestFit="1" customWidth="1"/>
    <col min="5384" max="5384" width="10.140625" style="618" bestFit="1" customWidth="1"/>
    <col min="5385" max="5385" width="9.42578125" style="618" bestFit="1" customWidth="1"/>
    <col min="5386" max="5386" width="6.28515625" style="618" bestFit="1" customWidth="1"/>
    <col min="5387" max="5633" width="11.42578125" style="618"/>
    <col min="5634" max="5634" width="9.85546875" style="618" bestFit="1" customWidth="1"/>
    <col min="5635" max="5635" width="34.140625" style="618" bestFit="1" customWidth="1"/>
    <col min="5636" max="5636" width="36.7109375" style="618" bestFit="1" customWidth="1"/>
    <col min="5637" max="5637" width="13.42578125" style="618" bestFit="1" customWidth="1"/>
    <col min="5638" max="5638" width="11.42578125" style="618" bestFit="1" customWidth="1"/>
    <col min="5639" max="5639" width="9" style="618" bestFit="1" customWidth="1"/>
    <col min="5640" max="5640" width="10.140625" style="618" bestFit="1" customWidth="1"/>
    <col min="5641" max="5641" width="9.42578125" style="618" bestFit="1" customWidth="1"/>
    <col min="5642" max="5642" width="6.28515625" style="618" bestFit="1" customWidth="1"/>
    <col min="5643" max="5889" width="11.42578125" style="618"/>
    <col min="5890" max="5890" width="9.85546875" style="618" bestFit="1" customWidth="1"/>
    <col min="5891" max="5891" width="34.140625" style="618" bestFit="1" customWidth="1"/>
    <col min="5892" max="5892" width="36.7109375" style="618" bestFit="1" customWidth="1"/>
    <col min="5893" max="5893" width="13.42578125" style="618" bestFit="1" customWidth="1"/>
    <col min="5894" max="5894" width="11.42578125" style="618" bestFit="1" customWidth="1"/>
    <col min="5895" max="5895" width="9" style="618" bestFit="1" customWidth="1"/>
    <col min="5896" max="5896" width="10.140625" style="618" bestFit="1" customWidth="1"/>
    <col min="5897" max="5897" width="9.42578125" style="618" bestFit="1" customWidth="1"/>
    <col min="5898" max="5898" width="6.28515625" style="618" bestFit="1" customWidth="1"/>
    <col min="5899" max="6145" width="11.42578125" style="618"/>
    <col min="6146" max="6146" width="9.85546875" style="618" bestFit="1" customWidth="1"/>
    <col min="6147" max="6147" width="34.140625" style="618" bestFit="1" customWidth="1"/>
    <col min="6148" max="6148" width="36.7109375" style="618" bestFit="1" customWidth="1"/>
    <col min="6149" max="6149" width="13.42578125" style="618" bestFit="1" customWidth="1"/>
    <col min="6150" max="6150" width="11.42578125" style="618" bestFit="1" customWidth="1"/>
    <col min="6151" max="6151" width="9" style="618" bestFit="1" customWidth="1"/>
    <col min="6152" max="6152" width="10.140625" style="618" bestFit="1" customWidth="1"/>
    <col min="6153" max="6153" width="9.42578125" style="618" bestFit="1" customWidth="1"/>
    <col min="6154" max="6154" width="6.28515625" style="618" bestFit="1" customWidth="1"/>
    <col min="6155" max="6401" width="11.42578125" style="618"/>
    <col min="6402" max="6402" width="9.85546875" style="618" bestFit="1" customWidth="1"/>
    <col min="6403" max="6403" width="34.140625" style="618" bestFit="1" customWidth="1"/>
    <col min="6404" max="6404" width="36.7109375" style="618" bestFit="1" customWidth="1"/>
    <col min="6405" max="6405" width="13.42578125" style="618" bestFit="1" customWidth="1"/>
    <col min="6406" max="6406" width="11.42578125" style="618" bestFit="1" customWidth="1"/>
    <col min="6407" max="6407" width="9" style="618" bestFit="1" customWidth="1"/>
    <col min="6408" max="6408" width="10.140625" style="618" bestFit="1" customWidth="1"/>
    <col min="6409" max="6409" width="9.42578125" style="618" bestFit="1" customWidth="1"/>
    <col min="6410" max="6410" width="6.28515625" style="618" bestFit="1" customWidth="1"/>
    <col min="6411" max="6657" width="11.42578125" style="618"/>
    <col min="6658" max="6658" width="9.85546875" style="618" bestFit="1" customWidth="1"/>
    <col min="6659" max="6659" width="34.140625" style="618" bestFit="1" customWidth="1"/>
    <col min="6660" max="6660" width="36.7109375" style="618" bestFit="1" customWidth="1"/>
    <col min="6661" max="6661" width="13.42578125" style="618" bestFit="1" customWidth="1"/>
    <col min="6662" max="6662" width="11.42578125" style="618" bestFit="1" customWidth="1"/>
    <col min="6663" max="6663" width="9" style="618" bestFit="1" customWidth="1"/>
    <col min="6664" max="6664" width="10.140625" style="618" bestFit="1" customWidth="1"/>
    <col min="6665" max="6665" width="9.42578125" style="618" bestFit="1" customWidth="1"/>
    <col min="6666" max="6666" width="6.28515625" style="618" bestFit="1" customWidth="1"/>
    <col min="6667" max="6913" width="11.42578125" style="618"/>
    <col min="6914" max="6914" width="9.85546875" style="618" bestFit="1" customWidth="1"/>
    <col min="6915" max="6915" width="34.140625" style="618" bestFit="1" customWidth="1"/>
    <col min="6916" max="6916" width="36.7109375" style="618" bestFit="1" customWidth="1"/>
    <col min="6917" max="6917" width="13.42578125" style="618" bestFit="1" customWidth="1"/>
    <col min="6918" max="6918" width="11.42578125" style="618" bestFit="1" customWidth="1"/>
    <col min="6919" max="6919" width="9" style="618" bestFit="1" customWidth="1"/>
    <col min="6920" max="6920" width="10.140625" style="618" bestFit="1" customWidth="1"/>
    <col min="6921" max="6921" width="9.42578125" style="618" bestFit="1" customWidth="1"/>
    <col min="6922" max="6922" width="6.28515625" style="618" bestFit="1" customWidth="1"/>
    <col min="6923" max="7169" width="11.42578125" style="618"/>
    <col min="7170" max="7170" width="9.85546875" style="618" bestFit="1" customWidth="1"/>
    <col min="7171" max="7171" width="34.140625" style="618" bestFit="1" customWidth="1"/>
    <col min="7172" max="7172" width="36.7109375" style="618" bestFit="1" customWidth="1"/>
    <col min="7173" max="7173" width="13.42578125" style="618" bestFit="1" customWidth="1"/>
    <col min="7174" max="7174" width="11.42578125" style="618" bestFit="1" customWidth="1"/>
    <col min="7175" max="7175" width="9" style="618" bestFit="1" customWidth="1"/>
    <col min="7176" max="7176" width="10.140625" style="618" bestFit="1" customWidth="1"/>
    <col min="7177" max="7177" width="9.42578125" style="618" bestFit="1" customWidth="1"/>
    <col min="7178" max="7178" width="6.28515625" style="618" bestFit="1" customWidth="1"/>
    <col min="7179" max="7425" width="11.42578125" style="618"/>
    <col min="7426" max="7426" width="9.85546875" style="618" bestFit="1" customWidth="1"/>
    <col min="7427" max="7427" width="34.140625" style="618" bestFit="1" customWidth="1"/>
    <col min="7428" max="7428" width="36.7109375" style="618" bestFit="1" customWidth="1"/>
    <col min="7429" max="7429" width="13.42578125" style="618" bestFit="1" customWidth="1"/>
    <col min="7430" max="7430" width="11.42578125" style="618" bestFit="1" customWidth="1"/>
    <col min="7431" max="7431" width="9" style="618" bestFit="1" customWidth="1"/>
    <col min="7432" max="7432" width="10.140625" style="618" bestFit="1" customWidth="1"/>
    <col min="7433" max="7433" width="9.42578125" style="618" bestFit="1" customWidth="1"/>
    <col min="7434" max="7434" width="6.28515625" style="618" bestFit="1" customWidth="1"/>
    <col min="7435" max="7681" width="11.42578125" style="618"/>
    <col min="7682" max="7682" width="9.85546875" style="618" bestFit="1" customWidth="1"/>
    <col min="7683" max="7683" width="34.140625" style="618" bestFit="1" customWidth="1"/>
    <col min="7684" max="7684" width="36.7109375" style="618" bestFit="1" customWidth="1"/>
    <col min="7685" max="7685" width="13.42578125" style="618" bestFit="1" customWidth="1"/>
    <col min="7686" max="7686" width="11.42578125" style="618" bestFit="1" customWidth="1"/>
    <col min="7687" max="7687" width="9" style="618" bestFit="1" customWidth="1"/>
    <col min="7688" max="7688" width="10.140625" style="618" bestFit="1" customWidth="1"/>
    <col min="7689" max="7689" width="9.42578125" style="618" bestFit="1" customWidth="1"/>
    <col min="7690" max="7690" width="6.28515625" style="618" bestFit="1" customWidth="1"/>
    <col min="7691" max="7937" width="11.42578125" style="618"/>
    <col min="7938" max="7938" width="9.85546875" style="618" bestFit="1" customWidth="1"/>
    <col min="7939" max="7939" width="34.140625" style="618" bestFit="1" customWidth="1"/>
    <col min="7940" max="7940" width="36.7109375" style="618" bestFit="1" customWidth="1"/>
    <col min="7941" max="7941" width="13.42578125" style="618" bestFit="1" customWidth="1"/>
    <col min="7942" max="7942" width="11.42578125" style="618" bestFit="1" customWidth="1"/>
    <col min="7943" max="7943" width="9" style="618" bestFit="1" customWidth="1"/>
    <col min="7944" max="7944" width="10.140625" style="618" bestFit="1" customWidth="1"/>
    <col min="7945" max="7945" width="9.42578125" style="618" bestFit="1" customWidth="1"/>
    <col min="7946" max="7946" width="6.28515625" style="618" bestFit="1" customWidth="1"/>
    <col min="7947" max="8193" width="11.42578125" style="618"/>
    <col min="8194" max="8194" width="9.85546875" style="618" bestFit="1" customWidth="1"/>
    <col min="8195" max="8195" width="34.140625" style="618" bestFit="1" customWidth="1"/>
    <col min="8196" max="8196" width="36.7109375" style="618" bestFit="1" customWidth="1"/>
    <col min="8197" max="8197" width="13.42578125" style="618" bestFit="1" customWidth="1"/>
    <col min="8198" max="8198" width="11.42578125" style="618" bestFit="1" customWidth="1"/>
    <col min="8199" max="8199" width="9" style="618" bestFit="1" customWidth="1"/>
    <col min="8200" max="8200" width="10.140625" style="618" bestFit="1" customWidth="1"/>
    <col min="8201" max="8201" width="9.42578125" style="618" bestFit="1" customWidth="1"/>
    <col min="8202" max="8202" width="6.28515625" style="618" bestFit="1" customWidth="1"/>
    <col min="8203" max="8449" width="11.42578125" style="618"/>
    <col min="8450" max="8450" width="9.85546875" style="618" bestFit="1" customWidth="1"/>
    <col min="8451" max="8451" width="34.140625" style="618" bestFit="1" customWidth="1"/>
    <col min="8452" max="8452" width="36.7109375" style="618" bestFit="1" customWidth="1"/>
    <col min="8453" max="8453" width="13.42578125" style="618" bestFit="1" customWidth="1"/>
    <col min="8454" max="8454" width="11.42578125" style="618" bestFit="1" customWidth="1"/>
    <col min="8455" max="8455" width="9" style="618" bestFit="1" customWidth="1"/>
    <col min="8456" max="8456" width="10.140625" style="618" bestFit="1" customWidth="1"/>
    <col min="8457" max="8457" width="9.42578125" style="618" bestFit="1" customWidth="1"/>
    <col min="8458" max="8458" width="6.28515625" style="618" bestFit="1" customWidth="1"/>
    <col min="8459" max="8705" width="11.42578125" style="618"/>
    <col min="8706" max="8706" width="9.85546875" style="618" bestFit="1" customWidth="1"/>
    <col min="8707" max="8707" width="34.140625" style="618" bestFit="1" customWidth="1"/>
    <col min="8708" max="8708" width="36.7109375" style="618" bestFit="1" customWidth="1"/>
    <col min="8709" max="8709" width="13.42578125" style="618" bestFit="1" customWidth="1"/>
    <col min="8710" max="8710" width="11.42578125" style="618" bestFit="1" customWidth="1"/>
    <col min="8711" max="8711" width="9" style="618" bestFit="1" customWidth="1"/>
    <col min="8712" max="8712" width="10.140625" style="618" bestFit="1" customWidth="1"/>
    <col min="8713" max="8713" width="9.42578125" style="618" bestFit="1" customWidth="1"/>
    <col min="8714" max="8714" width="6.28515625" style="618" bestFit="1" customWidth="1"/>
    <col min="8715" max="8961" width="11.42578125" style="618"/>
    <col min="8962" max="8962" width="9.85546875" style="618" bestFit="1" customWidth="1"/>
    <col min="8963" max="8963" width="34.140625" style="618" bestFit="1" customWidth="1"/>
    <col min="8964" max="8964" width="36.7109375" style="618" bestFit="1" customWidth="1"/>
    <col min="8965" max="8965" width="13.42578125" style="618" bestFit="1" customWidth="1"/>
    <col min="8966" max="8966" width="11.42578125" style="618" bestFit="1" customWidth="1"/>
    <col min="8967" max="8967" width="9" style="618" bestFit="1" customWidth="1"/>
    <col min="8968" max="8968" width="10.140625" style="618" bestFit="1" customWidth="1"/>
    <col min="8969" max="8969" width="9.42578125" style="618" bestFit="1" customWidth="1"/>
    <col min="8970" max="8970" width="6.28515625" style="618" bestFit="1" customWidth="1"/>
    <col min="8971" max="9217" width="11.42578125" style="618"/>
    <col min="9218" max="9218" width="9.85546875" style="618" bestFit="1" customWidth="1"/>
    <col min="9219" max="9219" width="34.140625" style="618" bestFit="1" customWidth="1"/>
    <col min="9220" max="9220" width="36.7109375" style="618" bestFit="1" customWidth="1"/>
    <col min="9221" max="9221" width="13.42578125" style="618" bestFit="1" customWidth="1"/>
    <col min="9222" max="9222" width="11.42578125" style="618" bestFit="1" customWidth="1"/>
    <col min="9223" max="9223" width="9" style="618" bestFit="1" customWidth="1"/>
    <col min="9224" max="9224" width="10.140625" style="618" bestFit="1" customWidth="1"/>
    <col min="9225" max="9225" width="9.42578125" style="618" bestFit="1" customWidth="1"/>
    <col min="9226" max="9226" width="6.28515625" style="618" bestFit="1" customWidth="1"/>
    <col min="9227" max="9473" width="11.42578125" style="618"/>
    <col min="9474" max="9474" width="9.85546875" style="618" bestFit="1" customWidth="1"/>
    <col min="9475" max="9475" width="34.140625" style="618" bestFit="1" customWidth="1"/>
    <col min="9476" max="9476" width="36.7109375" style="618" bestFit="1" customWidth="1"/>
    <col min="9477" max="9477" width="13.42578125" style="618" bestFit="1" customWidth="1"/>
    <col min="9478" max="9478" width="11.42578125" style="618" bestFit="1" customWidth="1"/>
    <col min="9479" max="9479" width="9" style="618" bestFit="1" customWidth="1"/>
    <col min="9480" max="9480" width="10.140625" style="618" bestFit="1" customWidth="1"/>
    <col min="9481" max="9481" width="9.42578125" style="618" bestFit="1" customWidth="1"/>
    <col min="9482" max="9482" width="6.28515625" style="618" bestFit="1" customWidth="1"/>
    <col min="9483" max="9729" width="11.42578125" style="618"/>
    <col min="9730" max="9730" width="9.85546875" style="618" bestFit="1" customWidth="1"/>
    <col min="9731" max="9731" width="34.140625" style="618" bestFit="1" customWidth="1"/>
    <col min="9732" max="9732" width="36.7109375" style="618" bestFit="1" customWidth="1"/>
    <col min="9733" max="9733" width="13.42578125" style="618" bestFit="1" customWidth="1"/>
    <col min="9734" max="9734" width="11.42578125" style="618" bestFit="1" customWidth="1"/>
    <col min="9735" max="9735" width="9" style="618" bestFit="1" customWidth="1"/>
    <col min="9736" max="9736" width="10.140625" style="618" bestFit="1" customWidth="1"/>
    <col min="9737" max="9737" width="9.42578125" style="618" bestFit="1" customWidth="1"/>
    <col min="9738" max="9738" width="6.28515625" style="618" bestFit="1" customWidth="1"/>
    <col min="9739" max="9985" width="11.42578125" style="618"/>
    <col min="9986" max="9986" width="9.85546875" style="618" bestFit="1" customWidth="1"/>
    <col min="9987" max="9987" width="34.140625" style="618" bestFit="1" customWidth="1"/>
    <col min="9988" max="9988" width="36.7109375" style="618" bestFit="1" customWidth="1"/>
    <col min="9989" max="9989" width="13.42578125" style="618" bestFit="1" customWidth="1"/>
    <col min="9990" max="9990" width="11.42578125" style="618" bestFit="1" customWidth="1"/>
    <col min="9991" max="9991" width="9" style="618" bestFit="1" customWidth="1"/>
    <col min="9992" max="9992" width="10.140625" style="618" bestFit="1" customWidth="1"/>
    <col min="9993" max="9993" width="9.42578125" style="618" bestFit="1" customWidth="1"/>
    <col min="9994" max="9994" width="6.28515625" style="618" bestFit="1" customWidth="1"/>
    <col min="9995" max="10241" width="11.42578125" style="618"/>
    <col min="10242" max="10242" width="9.85546875" style="618" bestFit="1" customWidth="1"/>
    <col min="10243" max="10243" width="34.140625" style="618" bestFit="1" customWidth="1"/>
    <col min="10244" max="10244" width="36.7109375" style="618" bestFit="1" customWidth="1"/>
    <col min="10245" max="10245" width="13.42578125" style="618" bestFit="1" customWidth="1"/>
    <col min="10246" max="10246" width="11.42578125" style="618" bestFit="1" customWidth="1"/>
    <col min="10247" max="10247" width="9" style="618" bestFit="1" customWidth="1"/>
    <col min="10248" max="10248" width="10.140625" style="618" bestFit="1" customWidth="1"/>
    <col min="10249" max="10249" width="9.42578125" style="618" bestFit="1" customWidth="1"/>
    <col min="10250" max="10250" width="6.28515625" style="618" bestFit="1" customWidth="1"/>
    <col min="10251" max="10497" width="11.42578125" style="618"/>
    <col min="10498" max="10498" width="9.85546875" style="618" bestFit="1" customWidth="1"/>
    <col min="10499" max="10499" width="34.140625" style="618" bestFit="1" customWidth="1"/>
    <col min="10500" max="10500" width="36.7109375" style="618" bestFit="1" customWidth="1"/>
    <col min="10501" max="10501" width="13.42578125" style="618" bestFit="1" customWidth="1"/>
    <col min="10502" max="10502" width="11.42578125" style="618" bestFit="1" customWidth="1"/>
    <col min="10503" max="10503" width="9" style="618" bestFit="1" customWidth="1"/>
    <col min="10504" max="10504" width="10.140625" style="618" bestFit="1" customWidth="1"/>
    <col min="10505" max="10505" width="9.42578125" style="618" bestFit="1" customWidth="1"/>
    <col min="10506" max="10506" width="6.28515625" style="618" bestFit="1" customWidth="1"/>
    <col min="10507" max="10753" width="11.42578125" style="618"/>
    <col min="10754" max="10754" width="9.85546875" style="618" bestFit="1" customWidth="1"/>
    <col min="10755" max="10755" width="34.140625" style="618" bestFit="1" customWidth="1"/>
    <col min="10756" max="10756" width="36.7109375" style="618" bestFit="1" customWidth="1"/>
    <col min="10757" max="10757" width="13.42578125" style="618" bestFit="1" customWidth="1"/>
    <col min="10758" max="10758" width="11.42578125" style="618" bestFit="1" customWidth="1"/>
    <col min="10759" max="10759" width="9" style="618" bestFit="1" customWidth="1"/>
    <col min="10760" max="10760" width="10.140625" style="618" bestFit="1" customWidth="1"/>
    <col min="10761" max="10761" width="9.42578125" style="618" bestFit="1" customWidth="1"/>
    <col min="10762" max="10762" width="6.28515625" style="618" bestFit="1" customWidth="1"/>
    <col min="10763" max="11009" width="11.42578125" style="618"/>
    <col min="11010" max="11010" width="9.85546875" style="618" bestFit="1" customWidth="1"/>
    <col min="11011" max="11011" width="34.140625" style="618" bestFit="1" customWidth="1"/>
    <col min="11012" max="11012" width="36.7109375" style="618" bestFit="1" customWidth="1"/>
    <col min="11013" max="11013" width="13.42578125" style="618" bestFit="1" customWidth="1"/>
    <col min="11014" max="11014" width="11.42578125" style="618" bestFit="1" customWidth="1"/>
    <col min="11015" max="11015" width="9" style="618" bestFit="1" customWidth="1"/>
    <col min="11016" max="11016" width="10.140625" style="618" bestFit="1" customWidth="1"/>
    <col min="11017" max="11017" width="9.42578125" style="618" bestFit="1" customWidth="1"/>
    <col min="11018" max="11018" width="6.28515625" style="618" bestFit="1" customWidth="1"/>
    <col min="11019" max="11265" width="11.42578125" style="618"/>
    <col min="11266" max="11266" width="9.85546875" style="618" bestFit="1" customWidth="1"/>
    <col min="11267" max="11267" width="34.140625" style="618" bestFit="1" customWidth="1"/>
    <col min="11268" max="11268" width="36.7109375" style="618" bestFit="1" customWidth="1"/>
    <col min="11269" max="11269" width="13.42578125" style="618" bestFit="1" customWidth="1"/>
    <col min="11270" max="11270" width="11.42578125" style="618" bestFit="1" customWidth="1"/>
    <col min="11271" max="11271" width="9" style="618" bestFit="1" customWidth="1"/>
    <col min="11272" max="11272" width="10.140625" style="618" bestFit="1" customWidth="1"/>
    <col min="11273" max="11273" width="9.42578125" style="618" bestFit="1" customWidth="1"/>
    <col min="11274" max="11274" width="6.28515625" style="618" bestFit="1" customWidth="1"/>
    <col min="11275" max="11521" width="11.42578125" style="618"/>
    <col min="11522" max="11522" width="9.85546875" style="618" bestFit="1" customWidth="1"/>
    <col min="11523" max="11523" width="34.140625" style="618" bestFit="1" customWidth="1"/>
    <col min="11524" max="11524" width="36.7109375" style="618" bestFit="1" customWidth="1"/>
    <col min="11525" max="11525" width="13.42578125" style="618" bestFit="1" customWidth="1"/>
    <col min="11526" max="11526" width="11.42578125" style="618" bestFit="1" customWidth="1"/>
    <col min="11527" max="11527" width="9" style="618" bestFit="1" customWidth="1"/>
    <col min="11528" max="11528" width="10.140625" style="618" bestFit="1" customWidth="1"/>
    <col min="11529" max="11529" width="9.42578125" style="618" bestFit="1" customWidth="1"/>
    <col min="11530" max="11530" width="6.28515625" style="618" bestFit="1" customWidth="1"/>
    <col min="11531" max="11777" width="11.42578125" style="618"/>
    <col min="11778" max="11778" width="9.85546875" style="618" bestFit="1" customWidth="1"/>
    <col min="11779" max="11779" width="34.140625" style="618" bestFit="1" customWidth="1"/>
    <col min="11780" max="11780" width="36.7109375" style="618" bestFit="1" customWidth="1"/>
    <col min="11781" max="11781" width="13.42578125" style="618" bestFit="1" customWidth="1"/>
    <col min="11782" max="11782" width="11.42578125" style="618" bestFit="1" customWidth="1"/>
    <col min="11783" max="11783" width="9" style="618" bestFit="1" customWidth="1"/>
    <col min="11784" max="11784" width="10.140625" style="618" bestFit="1" customWidth="1"/>
    <col min="11785" max="11785" width="9.42578125" style="618" bestFit="1" customWidth="1"/>
    <col min="11786" max="11786" width="6.28515625" style="618" bestFit="1" customWidth="1"/>
    <col min="11787" max="12033" width="11.42578125" style="618"/>
    <col min="12034" max="12034" width="9.85546875" style="618" bestFit="1" customWidth="1"/>
    <col min="12035" max="12035" width="34.140625" style="618" bestFit="1" customWidth="1"/>
    <col min="12036" max="12036" width="36.7109375" style="618" bestFit="1" customWidth="1"/>
    <col min="12037" max="12037" width="13.42578125" style="618" bestFit="1" customWidth="1"/>
    <col min="12038" max="12038" width="11.42578125" style="618" bestFit="1" customWidth="1"/>
    <col min="12039" max="12039" width="9" style="618" bestFit="1" customWidth="1"/>
    <col min="12040" max="12040" width="10.140625" style="618" bestFit="1" customWidth="1"/>
    <col min="12041" max="12041" width="9.42578125" style="618" bestFit="1" customWidth="1"/>
    <col min="12042" max="12042" width="6.28515625" style="618" bestFit="1" customWidth="1"/>
    <col min="12043" max="12289" width="11.42578125" style="618"/>
    <col min="12290" max="12290" width="9.85546875" style="618" bestFit="1" customWidth="1"/>
    <col min="12291" max="12291" width="34.140625" style="618" bestFit="1" customWidth="1"/>
    <col min="12292" max="12292" width="36.7109375" style="618" bestFit="1" customWidth="1"/>
    <col min="12293" max="12293" width="13.42578125" style="618" bestFit="1" customWidth="1"/>
    <col min="12294" max="12294" width="11.42578125" style="618" bestFit="1" customWidth="1"/>
    <col min="12295" max="12295" width="9" style="618" bestFit="1" customWidth="1"/>
    <col min="12296" max="12296" width="10.140625" style="618" bestFit="1" customWidth="1"/>
    <col min="12297" max="12297" width="9.42578125" style="618" bestFit="1" customWidth="1"/>
    <col min="12298" max="12298" width="6.28515625" style="618" bestFit="1" customWidth="1"/>
    <col min="12299" max="12545" width="11.42578125" style="618"/>
    <col min="12546" max="12546" width="9.85546875" style="618" bestFit="1" customWidth="1"/>
    <col min="12547" max="12547" width="34.140625" style="618" bestFit="1" customWidth="1"/>
    <col min="12548" max="12548" width="36.7109375" style="618" bestFit="1" customWidth="1"/>
    <col min="12549" max="12549" width="13.42578125" style="618" bestFit="1" customWidth="1"/>
    <col min="12550" max="12550" width="11.42578125" style="618" bestFit="1" customWidth="1"/>
    <col min="12551" max="12551" width="9" style="618" bestFit="1" customWidth="1"/>
    <col min="12552" max="12552" width="10.140625" style="618" bestFit="1" customWidth="1"/>
    <col min="12553" max="12553" width="9.42578125" style="618" bestFit="1" customWidth="1"/>
    <col min="12554" max="12554" width="6.28515625" style="618" bestFit="1" customWidth="1"/>
    <col min="12555" max="12801" width="11.42578125" style="618"/>
    <col min="12802" max="12802" width="9.85546875" style="618" bestFit="1" customWidth="1"/>
    <col min="12803" max="12803" width="34.140625" style="618" bestFit="1" customWidth="1"/>
    <col min="12804" max="12804" width="36.7109375" style="618" bestFit="1" customWidth="1"/>
    <col min="12805" max="12805" width="13.42578125" style="618" bestFit="1" customWidth="1"/>
    <col min="12806" max="12806" width="11.42578125" style="618" bestFit="1" customWidth="1"/>
    <col min="12807" max="12807" width="9" style="618" bestFit="1" customWidth="1"/>
    <col min="12808" max="12808" width="10.140625" style="618" bestFit="1" customWidth="1"/>
    <col min="12809" max="12809" width="9.42578125" style="618" bestFit="1" customWidth="1"/>
    <col min="12810" max="12810" width="6.28515625" style="618" bestFit="1" customWidth="1"/>
    <col min="12811" max="13057" width="11.42578125" style="618"/>
    <col min="13058" max="13058" width="9.85546875" style="618" bestFit="1" customWidth="1"/>
    <col min="13059" max="13059" width="34.140625" style="618" bestFit="1" customWidth="1"/>
    <col min="13060" max="13060" width="36.7109375" style="618" bestFit="1" customWidth="1"/>
    <col min="13061" max="13061" width="13.42578125" style="618" bestFit="1" customWidth="1"/>
    <col min="13062" max="13062" width="11.42578125" style="618" bestFit="1" customWidth="1"/>
    <col min="13063" max="13063" width="9" style="618" bestFit="1" customWidth="1"/>
    <col min="13064" max="13064" width="10.140625" style="618" bestFit="1" customWidth="1"/>
    <col min="13065" max="13065" width="9.42578125" style="618" bestFit="1" customWidth="1"/>
    <col min="13066" max="13066" width="6.28515625" style="618" bestFit="1" customWidth="1"/>
    <col min="13067" max="13313" width="11.42578125" style="618"/>
    <col min="13314" max="13314" width="9.85546875" style="618" bestFit="1" customWidth="1"/>
    <col min="13315" max="13315" width="34.140625" style="618" bestFit="1" customWidth="1"/>
    <col min="13316" max="13316" width="36.7109375" style="618" bestFit="1" customWidth="1"/>
    <col min="13317" max="13317" width="13.42578125" style="618" bestFit="1" customWidth="1"/>
    <col min="13318" max="13318" width="11.42578125" style="618" bestFit="1" customWidth="1"/>
    <col min="13319" max="13319" width="9" style="618" bestFit="1" customWidth="1"/>
    <col min="13320" max="13320" width="10.140625" style="618" bestFit="1" customWidth="1"/>
    <col min="13321" max="13321" width="9.42578125" style="618" bestFit="1" customWidth="1"/>
    <col min="13322" max="13322" width="6.28515625" style="618" bestFit="1" customWidth="1"/>
    <col min="13323" max="13569" width="11.42578125" style="618"/>
    <col min="13570" max="13570" width="9.85546875" style="618" bestFit="1" customWidth="1"/>
    <col min="13571" max="13571" width="34.140625" style="618" bestFit="1" customWidth="1"/>
    <col min="13572" max="13572" width="36.7109375" style="618" bestFit="1" customWidth="1"/>
    <col min="13573" max="13573" width="13.42578125" style="618" bestFit="1" customWidth="1"/>
    <col min="13574" max="13574" width="11.42578125" style="618" bestFit="1" customWidth="1"/>
    <col min="13575" max="13575" width="9" style="618" bestFit="1" customWidth="1"/>
    <col min="13576" max="13576" width="10.140625" style="618" bestFit="1" customWidth="1"/>
    <col min="13577" max="13577" width="9.42578125" style="618" bestFit="1" customWidth="1"/>
    <col min="13578" max="13578" width="6.28515625" style="618" bestFit="1" customWidth="1"/>
    <col min="13579" max="13825" width="11.42578125" style="618"/>
    <col min="13826" max="13826" width="9.85546875" style="618" bestFit="1" customWidth="1"/>
    <col min="13827" max="13827" width="34.140625" style="618" bestFit="1" customWidth="1"/>
    <col min="13828" max="13828" width="36.7109375" style="618" bestFit="1" customWidth="1"/>
    <col min="13829" max="13829" width="13.42578125" style="618" bestFit="1" customWidth="1"/>
    <col min="13830" max="13830" width="11.42578125" style="618" bestFit="1" customWidth="1"/>
    <col min="13831" max="13831" width="9" style="618" bestFit="1" customWidth="1"/>
    <col min="13832" max="13832" width="10.140625" style="618" bestFit="1" customWidth="1"/>
    <col min="13833" max="13833" width="9.42578125" style="618" bestFit="1" customWidth="1"/>
    <col min="13834" max="13834" width="6.28515625" style="618" bestFit="1" customWidth="1"/>
    <col min="13835" max="14081" width="11.42578125" style="618"/>
    <col min="14082" max="14082" width="9.85546875" style="618" bestFit="1" customWidth="1"/>
    <col min="14083" max="14083" width="34.140625" style="618" bestFit="1" customWidth="1"/>
    <col min="14084" max="14084" width="36.7109375" style="618" bestFit="1" customWidth="1"/>
    <col min="14085" max="14085" width="13.42578125" style="618" bestFit="1" customWidth="1"/>
    <col min="14086" max="14086" width="11.42578125" style="618" bestFit="1" customWidth="1"/>
    <col min="14087" max="14087" width="9" style="618" bestFit="1" customWidth="1"/>
    <col min="14088" max="14088" width="10.140625" style="618" bestFit="1" customWidth="1"/>
    <col min="14089" max="14089" width="9.42578125" style="618" bestFit="1" customWidth="1"/>
    <col min="14090" max="14090" width="6.28515625" style="618" bestFit="1" customWidth="1"/>
    <col min="14091" max="14337" width="11.42578125" style="618"/>
    <col min="14338" max="14338" width="9.85546875" style="618" bestFit="1" customWidth="1"/>
    <col min="14339" max="14339" width="34.140625" style="618" bestFit="1" customWidth="1"/>
    <col min="14340" max="14340" width="36.7109375" style="618" bestFit="1" customWidth="1"/>
    <col min="14341" max="14341" width="13.42578125" style="618" bestFit="1" customWidth="1"/>
    <col min="14342" max="14342" width="11.42578125" style="618" bestFit="1" customWidth="1"/>
    <col min="14343" max="14343" width="9" style="618" bestFit="1" customWidth="1"/>
    <col min="14344" max="14344" width="10.140625" style="618" bestFit="1" customWidth="1"/>
    <col min="14345" max="14345" width="9.42578125" style="618" bestFit="1" customWidth="1"/>
    <col min="14346" max="14346" width="6.28515625" style="618" bestFit="1" customWidth="1"/>
    <col min="14347" max="14593" width="11.42578125" style="618"/>
    <col min="14594" max="14594" width="9.85546875" style="618" bestFit="1" customWidth="1"/>
    <col min="14595" max="14595" width="34.140625" style="618" bestFit="1" customWidth="1"/>
    <col min="14596" max="14596" width="36.7109375" style="618" bestFit="1" customWidth="1"/>
    <col min="14597" max="14597" width="13.42578125" style="618" bestFit="1" customWidth="1"/>
    <col min="14598" max="14598" width="11.42578125" style="618" bestFit="1" customWidth="1"/>
    <col min="14599" max="14599" width="9" style="618" bestFit="1" customWidth="1"/>
    <col min="14600" max="14600" width="10.140625" style="618" bestFit="1" customWidth="1"/>
    <col min="14601" max="14601" width="9.42578125" style="618" bestFit="1" customWidth="1"/>
    <col min="14602" max="14602" width="6.28515625" style="618" bestFit="1" customWidth="1"/>
    <col min="14603" max="14849" width="11.42578125" style="618"/>
    <col min="14850" max="14850" width="9.85546875" style="618" bestFit="1" customWidth="1"/>
    <col min="14851" max="14851" width="34.140625" style="618" bestFit="1" customWidth="1"/>
    <col min="14852" max="14852" width="36.7109375" style="618" bestFit="1" customWidth="1"/>
    <col min="14853" max="14853" width="13.42578125" style="618" bestFit="1" customWidth="1"/>
    <col min="14854" max="14854" width="11.42578125" style="618" bestFit="1" customWidth="1"/>
    <col min="14855" max="14855" width="9" style="618" bestFit="1" customWidth="1"/>
    <col min="14856" max="14856" width="10.140625" style="618" bestFit="1" customWidth="1"/>
    <col min="14857" max="14857" width="9.42578125" style="618" bestFit="1" customWidth="1"/>
    <col min="14858" max="14858" width="6.28515625" style="618" bestFit="1" customWidth="1"/>
    <col min="14859" max="15105" width="11.42578125" style="618"/>
    <col min="15106" max="15106" width="9.85546875" style="618" bestFit="1" customWidth="1"/>
    <col min="15107" max="15107" width="34.140625" style="618" bestFit="1" customWidth="1"/>
    <col min="15108" max="15108" width="36.7109375" style="618" bestFit="1" customWidth="1"/>
    <col min="15109" max="15109" width="13.42578125" style="618" bestFit="1" customWidth="1"/>
    <col min="15110" max="15110" width="11.42578125" style="618" bestFit="1" customWidth="1"/>
    <col min="15111" max="15111" width="9" style="618" bestFit="1" customWidth="1"/>
    <col min="15112" max="15112" width="10.140625" style="618" bestFit="1" customWidth="1"/>
    <col min="15113" max="15113" width="9.42578125" style="618" bestFit="1" customWidth="1"/>
    <col min="15114" max="15114" width="6.28515625" style="618" bestFit="1" customWidth="1"/>
    <col min="15115" max="15361" width="11.42578125" style="618"/>
    <col min="15362" max="15362" width="9.85546875" style="618" bestFit="1" customWidth="1"/>
    <col min="15363" max="15363" width="34.140625" style="618" bestFit="1" customWidth="1"/>
    <col min="15364" max="15364" width="36.7109375" style="618" bestFit="1" customWidth="1"/>
    <col min="15365" max="15365" width="13.42578125" style="618" bestFit="1" customWidth="1"/>
    <col min="15366" max="15366" width="11.42578125" style="618" bestFit="1" customWidth="1"/>
    <col min="15367" max="15367" width="9" style="618" bestFit="1" customWidth="1"/>
    <col min="15368" max="15368" width="10.140625" style="618" bestFit="1" customWidth="1"/>
    <col min="15369" max="15369" width="9.42578125" style="618" bestFit="1" customWidth="1"/>
    <col min="15370" max="15370" width="6.28515625" style="618" bestFit="1" customWidth="1"/>
    <col min="15371" max="15617" width="11.42578125" style="618"/>
    <col min="15618" max="15618" width="9.85546875" style="618" bestFit="1" customWidth="1"/>
    <col min="15619" max="15619" width="34.140625" style="618" bestFit="1" customWidth="1"/>
    <col min="15620" max="15620" width="36.7109375" style="618" bestFit="1" customWidth="1"/>
    <col min="15621" max="15621" width="13.42578125" style="618" bestFit="1" customWidth="1"/>
    <col min="15622" max="15622" width="11.42578125" style="618" bestFit="1" customWidth="1"/>
    <col min="15623" max="15623" width="9" style="618" bestFit="1" customWidth="1"/>
    <col min="15624" max="15624" width="10.140625" style="618" bestFit="1" customWidth="1"/>
    <col min="15625" max="15625" width="9.42578125" style="618" bestFit="1" customWidth="1"/>
    <col min="15626" max="15626" width="6.28515625" style="618" bestFit="1" customWidth="1"/>
    <col min="15627" max="15873" width="11.42578125" style="618"/>
    <col min="15874" max="15874" width="9.85546875" style="618" bestFit="1" customWidth="1"/>
    <col min="15875" max="15875" width="34.140625" style="618" bestFit="1" customWidth="1"/>
    <col min="15876" max="15876" width="36.7109375" style="618" bestFit="1" customWidth="1"/>
    <col min="15877" max="15877" width="13.42578125" style="618" bestFit="1" customWidth="1"/>
    <col min="15878" max="15878" width="11.42578125" style="618" bestFit="1" customWidth="1"/>
    <col min="15879" max="15879" width="9" style="618" bestFit="1" customWidth="1"/>
    <col min="15880" max="15880" width="10.140625" style="618" bestFit="1" customWidth="1"/>
    <col min="15881" max="15881" width="9.42578125" style="618" bestFit="1" customWidth="1"/>
    <col min="15882" max="15882" width="6.28515625" style="618" bestFit="1" customWidth="1"/>
    <col min="15883" max="16129" width="11.42578125" style="618"/>
    <col min="16130" max="16130" width="9.85546875" style="618" bestFit="1" customWidth="1"/>
    <col min="16131" max="16131" width="34.140625" style="618" bestFit="1" customWidth="1"/>
    <col min="16132" max="16132" width="36.7109375" style="618" bestFit="1" customWidth="1"/>
    <col min="16133" max="16133" width="13.42578125" style="618" bestFit="1" customWidth="1"/>
    <col min="16134" max="16134" width="11.42578125" style="618" bestFit="1" customWidth="1"/>
    <col min="16135" max="16135" width="9" style="618" bestFit="1" customWidth="1"/>
    <col min="16136" max="16136" width="10.140625" style="618" bestFit="1" customWidth="1"/>
    <col min="16137" max="16137" width="9.42578125" style="618" bestFit="1" customWidth="1"/>
    <col min="16138" max="16138" width="6.28515625" style="618" bestFit="1" customWidth="1"/>
    <col min="16139" max="16384" width="11.42578125" style="618"/>
  </cols>
  <sheetData>
    <row r="1" spans="1:9" ht="21" x14ac:dyDescent="0.35">
      <c r="A1" s="212" t="s">
        <v>3221</v>
      </c>
      <c r="H1" s="211" t="s">
        <v>3222</v>
      </c>
    </row>
    <row r="2" spans="1:9" ht="13.5" thickBot="1" x14ac:dyDescent="0.25"/>
    <row r="3" spans="1:9" ht="13.5" thickBot="1" x14ac:dyDescent="0.25">
      <c r="A3" s="602" t="s">
        <v>1860</v>
      </c>
      <c r="B3" s="603" t="s">
        <v>1861</v>
      </c>
      <c r="C3" s="603" t="s">
        <v>1736</v>
      </c>
      <c r="D3" s="603" t="s">
        <v>1862</v>
      </c>
      <c r="E3" s="603" t="s">
        <v>3223</v>
      </c>
      <c r="F3" s="603" t="s">
        <v>1864</v>
      </c>
      <c r="G3" s="603" t="s">
        <v>3129</v>
      </c>
      <c r="H3" s="603" t="s">
        <v>3224</v>
      </c>
      <c r="I3" s="610" t="s">
        <v>3225</v>
      </c>
    </row>
    <row r="4" spans="1:9" x14ac:dyDescent="0.2">
      <c r="A4" s="764" t="s">
        <v>1860</v>
      </c>
      <c r="B4" s="764" t="s">
        <v>1861</v>
      </c>
      <c r="C4" s="764" t="s">
        <v>1736</v>
      </c>
      <c r="D4" s="765" t="s">
        <v>1862</v>
      </c>
      <c r="E4" s="765" t="s">
        <v>1863</v>
      </c>
      <c r="F4" s="764" t="s">
        <v>1864</v>
      </c>
      <c r="G4" s="764" t="s">
        <v>3129</v>
      </c>
      <c r="H4" s="764" t="s">
        <v>3224</v>
      </c>
      <c r="I4" s="783" t="s">
        <v>3225</v>
      </c>
    </row>
    <row r="5" spans="1:9" x14ac:dyDescent="0.2">
      <c r="A5" s="768" t="s">
        <v>3169</v>
      </c>
      <c r="B5" s="769" t="s">
        <v>2212</v>
      </c>
      <c r="C5" s="769" t="s">
        <v>3170</v>
      </c>
      <c r="D5" s="770">
        <v>43124</v>
      </c>
      <c r="E5" s="770">
        <v>44232</v>
      </c>
      <c r="F5" s="771">
        <v>15</v>
      </c>
      <c r="G5" s="771">
        <v>58.79</v>
      </c>
      <c r="H5" s="771">
        <v>11.75</v>
      </c>
      <c r="I5" s="772">
        <f>G5+H5</f>
        <v>70.539999999999992</v>
      </c>
    </row>
    <row r="6" spans="1:9" x14ac:dyDescent="0.2">
      <c r="A6" s="768" t="s">
        <v>3174</v>
      </c>
      <c r="B6" s="769" t="s">
        <v>2364</v>
      </c>
      <c r="C6" s="769" t="s">
        <v>3175</v>
      </c>
      <c r="D6" s="770">
        <v>43151</v>
      </c>
      <c r="E6" s="770">
        <v>44247</v>
      </c>
      <c r="F6" s="771">
        <v>0</v>
      </c>
      <c r="G6" s="771">
        <v>0</v>
      </c>
      <c r="H6" s="771">
        <v>1000</v>
      </c>
      <c r="I6" s="772">
        <f t="shared" ref="I6:I40" si="0">G6+H6</f>
        <v>1000</v>
      </c>
    </row>
    <row r="7" spans="1:9" x14ac:dyDescent="0.2">
      <c r="A7" s="768" t="s">
        <v>3171</v>
      </c>
      <c r="B7" s="769" t="s">
        <v>3172</v>
      </c>
      <c r="C7" s="769" t="s">
        <v>3173</v>
      </c>
      <c r="D7" s="770">
        <v>43152</v>
      </c>
      <c r="E7" s="770">
        <v>44254</v>
      </c>
      <c r="F7" s="771">
        <v>16.7</v>
      </c>
      <c r="G7" s="771">
        <v>1379.42</v>
      </c>
      <c r="H7" s="771">
        <v>9.4499999999999993</v>
      </c>
      <c r="I7" s="772">
        <f t="shared" si="0"/>
        <v>1388.8700000000001</v>
      </c>
    </row>
    <row r="8" spans="1:9" x14ac:dyDescent="0.2">
      <c r="A8" s="768" t="s">
        <v>2112</v>
      </c>
      <c r="B8" s="769" t="s">
        <v>2113</v>
      </c>
      <c r="C8" s="769" t="s">
        <v>2891</v>
      </c>
      <c r="D8" s="770">
        <v>43153</v>
      </c>
      <c r="E8" s="770">
        <v>44473</v>
      </c>
      <c r="F8" s="771">
        <v>32948.5</v>
      </c>
      <c r="G8" s="771">
        <v>92043.95</v>
      </c>
      <c r="H8" s="771">
        <v>50575.42</v>
      </c>
      <c r="I8" s="772">
        <f t="shared" si="0"/>
        <v>142619.37</v>
      </c>
    </row>
    <row r="9" spans="1:9" x14ac:dyDescent="0.2">
      <c r="A9" s="768" t="s">
        <v>1969</v>
      </c>
      <c r="B9" s="769" t="s">
        <v>3134</v>
      </c>
      <c r="C9" s="769" t="s">
        <v>1970</v>
      </c>
      <c r="D9" s="770">
        <v>43153</v>
      </c>
      <c r="E9" s="770">
        <v>46816</v>
      </c>
      <c r="F9" s="771">
        <v>1750</v>
      </c>
      <c r="G9" s="771">
        <v>16694.43</v>
      </c>
      <c r="H9" s="771">
        <v>1020</v>
      </c>
      <c r="I9" s="772">
        <f t="shared" si="0"/>
        <v>17714.43</v>
      </c>
    </row>
    <row r="10" spans="1:9" x14ac:dyDescent="0.2">
      <c r="A10" s="768" t="s">
        <v>2372</v>
      </c>
      <c r="B10" s="769" t="s">
        <v>2373</v>
      </c>
      <c r="C10" s="769" t="s">
        <v>2374</v>
      </c>
      <c r="D10" s="770">
        <v>43168</v>
      </c>
      <c r="E10" s="770">
        <v>44288</v>
      </c>
      <c r="F10" s="771">
        <v>50</v>
      </c>
      <c r="G10" s="771">
        <v>2180.0500000000002</v>
      </c>
      <c r="H10" s="771">
        <v>41.65</v>
      </c>
      <c r="I10" s="772">
        <f t="shared" si="0"/>
        <v>2221.7000000000003</v>
      </c>
    </row>
    <row r="11" spans="1:9" x14ac:dyDescent="0.2">
      <c r="A11" s="768" t="s">
        <v>3176</v>
      </c>
      <c r="B11" s="769" t="s">
        <v>3177</v>
      </c>
      <c r="C11" s="769" t="s">
        <v>3178</v>
      </c>
      <c r="D11" s="770">
        <v>43175</v>
      </c>
      <c r="E11" s="770">
        <v>43616</v>
      </c>
      <c r="F11" s="771">
        <v>24870</v>
      </c>
      <c r="G11" s="771">
        <v>89523.64</v>
      </c>
      <c r="H11" s="771">
        <v>13000</v>
      </c>
      <c r="I11" s="772">
        <f t="shared" si="0"/>
        <v>102523.64</v>
      </c>
    </row>
    <row r="12" spans="1:9" x14ac:dyDescent="0.2">
      <c r="A12" s="768" t="s">
        <v>1751</v>
      </c>
      <c r="B12" s="769" t="s">
        <v>2383</v>
      </c>
      <c r="C12" s="769" t="s">
        <v>2384</v>
      </c>
      <c r="D12" s="770">
        <v>43187</v>
      </c>
      <c r="E12" s="770">
        <v>44413</v>
      </c>
      <c r="F12" s="771">
        <v>480</v>
      </c>
      <c r="G12" s="771">
        <v>9638.27</v>
      </c>
      <c r="H12" s="771">
        <v>1200</v>
      </c>
      <c r="I12" s="772">
        <f t="shared" si="0"/>
        <v>10838.27</v>
      </c>
    </row>
    <row r="13" spans="1:9" x14ac:dyDescent="0.2">
      <c r="A13" s="768" t="s">
        <v>3179</v>
      </c>
      <c r="B13" s="769" t="s">
        <v>3180</v>
      </c>
      <c r="C13" s="769" t="s">
        <v>3181</v>
      </c>
      <c r="D13" s="770">
        <v>43213</v>
      </c>
      <c r="E13" s="770">
        <v>44313</v>
      </c>
      <c r="F13" s="771">
        <v>2109</v>
      </c>
      <c r="G13" s="771">
        <v>14017.19</v>
      </c>
      <c r="H13" s="771">
        <v>1200</v>
      </c>
      <c r="I13" s="772">
        <f t="shared" si="0"/>
        <v>15217.19</v>
      </c>
    </row>
    <row r="14" spans="1:9" x14ac:dyDescent="0.2">
      <c r="A14" s="768" t="s">
        <v>3149</v>
      </c>
      <c r="B14" s="769" t="s">
        <v>3150</v>
      </c>
      <c r="C14" s="769" t="s">
        <v>3151</v>
      </c>
      <c r="D14" s="770">
        <v>43230</v>
      </c>
      <c r="E14" s="770">
        <v>56032</v>
      </c>
      <c r="F14" s="771">
        <v>36120</v>
      </c>
      <c r="G14" s="771">
        <v>79731.28</v>
      </c>
      <c r="H14" s="771">
        <v>28500</v>
      </c>
      <c r="I14" s="772">
        <f t="shared" si="0"/>
        <v>108231.28</v>
      </c>
    </row>
    <row r="15" spans="1:9" x14ac:dyDescent="0.2">
      <c r="A15" s="768" t="s">
        <v>3154</v>
      </c>
      <c r="B15" s="769" t="s">
        <v>3155</v>
      </c>
      <c r="C15" s="769" t="s">
        <v>3156</v>
      </c>
      <c r="D15" s="770">
        <v>43230</v>
      </c>
      <c r="E15" s="770">
        <v>52374</v>
      </c>
      <c r="F15" s="771">
        <v>1500</v>
      </c>
      <c r="G15" s="771">
        <v>15814.77</v>
      </c>
      <c r="H15" s="771">
        <v>800</v>
      </c>
      <c r="I15" s="772">
        <f t="shared" si="0"/>
        <v>16614.77</v>
      </c>
    </row>
    <row r="16" spans="1:9" x14ac:dyDescent="0.2">
      <c r="A16" s="768" t="s">
        <v>3152</v>
      </c>
      <c r="B16" s="769" t="s">
        <v>2398</v>
      </c>
      <c r="C16" s="769" t="s">
        <v>3153</v>
      </c>
      <c r="D16" s="770">
        <v>43230</v>
      </c>
      <c r="E16" s="770">
        <v>54187</v>
      </c>
      <c r="F16" s="771">
        <v>1007</v>
      </c>
      <c r="G16" s="771">
        <v>2312.3200000000002</v>
      </c>
      <c r="H16" s="771">
        <v>2500</v>
      </c>
      <c r="I16" s="772">
        <f t="shared" si="0"/>
        <v>4812.32</v>
      </c>
    </row>
    <row r="17" spans="1:9" x14ac:dyDescent="0.2">
      <c r="A17" s="768" t="s">
        <v>3182</v>
      </c>
      <c r="B17" s="769" t="s">
        <v>3183</v>
      </c>
      <c r="C17" s="769" t="s">
        <v>3184</v>
      </c>
      <c r="D17" s="770">
        <v>43258</v>
      </c>
      <c r="E17" s="770">
        <v>44360</v>
      </c>
      <c r="F17" s="771">
        <v>320</v>
      </c>
      <c r="G17" s="771">
        <v>4820.62</v>
      </c>
      <c r="H17" s="771">
        <v>180.04</v>
      </c>
      <c r="I17" s="772">
        <f t="shared" si="0"/>
        <v>5000.66</v>
      </c>
    </row>
    <row r="18" spans="1:9" x14ac:dyDescent="0.2">
      <c r="A18" s="768" t="s">
        <v>3185</v>
      </c>
      <c r="B18" s="769" t="s">
        <v>2113</v>
      </c>
      <c r="C18" s="769" t="s">
        <v>3186</v>
      </c>
      <c r="D18" s="770">
        <v>43263</v>
      </c>
      <c r="E18" s="770">
        <v>43995</v>
      </c>
      <c r="F18" s="771">
        <v>15000</v>
      </c>
      <c r="G18" s="771">
        <v>42198</v>
      </c>
      <c r="H18" s="771">
        <v>8439.6</v>
      </c>
      <c r="I18" s="772">
        <f t="shared" si="0"/>
        <v>50637.599999999999</v>
      </c>
    </row>
    <row r="19" spans="1:9" x14ac:dyDescent="0.2">
      <c r="A19" s="768" t="s">
        <v>3157</v>
      </c>
      <c r="B19" s="769" t="s">
        <v>1974</v>
      </c>
      <c r="C19" s="769" t="s">
        <v>3158</v>
      </c>
      <c r="D19" s="770">
        <v>43279</v>
      </c>
      <c r="E19" s="770">
        <v>44918</v>
      </c>
      <c r="F19" s="771">
        <v>2723.88</v>
      </c>
      <c r="G19" s="771">
        <v>101455.23</v>
      </c>
      <c r="H19" s="771">
        <v>20320</v>
      </c>
      <c r="I19" s="772">
        <f t="shared" si="0"/>
        <v>121775.23</v>
      </c>
    </row>
    <row r="20" spans="1:9" x14ac:dyDescent="0.2">
      <c r="A20" s="768" t="s">
        <v>3136</v>
      </c>
      <c r="B20" s="769" t="s">
        <v>2363</v>
      </c>
      <c r="C20" s="769" t="s">
        <v>3137</v>
      </c>
      <c r="D20" s="770">
        <v>43279</v>
      </c>
      <c r="E20" s="770">
        <v>46939</v>
      </c>
      <c r="F20" s="771">
        <v>20.149999999999999</v>
      </c>
      <c r="G20" s="771">
        <v>574.25</v>
      </c>
      <c r="H20" s="771">
        <v>1600</v>
      </c>
      <c r="I20" s="772">
        <f t="shared" si="0"/>
        <v>2174.25</v>
      </c>
    </row>
    <row r="21" spans="1:9" x14ac:dyDescent="0.2">
      <c r="A21" s="768" t="s">
        <v>3187</v>
      </c>
      <c r="B21" s="769" t="s">
        <v>3188</v>
      </c>
      <c r="C21" s="769" t="s">
        <v>3189</v>
      </c>
      <c r="D21" s="770">
        <v>43290</v>
      </c>
      <c r="E21" s="770">
        <v>44396</v>
      </c>
      <c r="F21" s="771">
        <v>14.4</v>
      </c>
      <c r="G21" s="771">
        <v>47.75</v>
      </c>
      <c r="H21" s="771">
        <v>1200</v>
      </c>
      <c r="I21" s="772">
        <f t="shared" si="0"/>
        <v>1247.75</v>
      </c>
    </row>
    <row r="22" spans="1:9" x14ac:dyDescent="0.2">
      <c r="A22" s="768" t="s">
        <v>1750</v>
      </c>
      <c r="B22" s="769" t="s">
        <v>2364</v>
      </c>
      <c r="C22" s="769" t="s">
        <v>2365</v>
      </c>
      <c r="D22" s="770">
        <v>43298</v>
      </c>
      <c r="E22" s="770">
        <v>43646</v>
      </c>
      <c r="F22" s="771">
        <v>194.05</v>
      </c>
      <c r="G22" s="771">
        <v>7922.29</v>
      </c>
      <c r="H22" s="771">
        <v>2000</v>
      </c>
      <c r="I22" s="772">
        <f t="shared" si="0"/>
        <v>9922.2900000000009</v>
      </c>
    </row>
    <row r="23" spans="1:9" x14ac:dyDescent="0.2">
      <c r="A23" s="768" t="s">
        <v>2360</v>
      </c>
      <c r="B23" s="769" t="s">
        <v>2361</v>
      </c>
      <c r="C23" s="769" t="s">
        <v>2362</v>
      </c>
      <c r="D23" s="770">
        <v>43300</v>
      </c>
      <c r="E23" s="770">
        <v>43657</v>
      </c>
      <c r="F23" s="771">
        <v>2950</v>
      </c>
      <c r="G23" s="771">
        <v>17690.5</v>
      </c>
      <c r="H23" s="771">
        <v>1544.87</v>
      </c>
      <c r="I23" s="772">
        <f t="shared" si="0"/>
        <v>19235.37</v>
      </c>
    </row>
    <row r="24" spans="1:9" x14ac:dyDescent="0.2">
      <c r="A24" s="768" t="s">
        <v>3193</v>
      </c>
      <c r="B24" s="769" t="s">
        <v>2157</v>
      </c>
      <c r="C24" s="769" t="s">
        <v>3194</v>
      </c>
      <c r="D24" s="770">
        <v>43308</v>
      </c>
      <c r="E24" s="770">
        <v>44187</v>
      </c>
      <c r="F24" s="771">
        <v>175</v>
      </c>
      <c r="G24" s="771">
        <v>4462.5200000000004</v>
      </c>
      <c r="H24" s="771">
        <v>145.79</v>
      </c>
      <c r="I24" s="772">
        <f t="shared" si="0"/>
        <v>4608.3100000000004</v>
      </c>
    </row>
    <row r="25" spans="1:9" x14ac:dyDescent="0.2">
      <c r="A25" s="768" t="s">
        <v>3195</v>
      </c>
      <c r="B25" s="769" t="s">
        <v>3196</v>
      </c>
      <c r="C25" s="769" t="s">
        <v>3197</v>
      </c>
      <c r="D25" s="770">
        <v>43313</v>
      </c>
      <c r="E25" s="770">
        <v>44428</v>
      </c>
      <c r="F25" s="771">
        <v>62.19</v>
      </c>
      <c r="G25" s="771">
        <v>2005.9</v>
      </c>
      <c r="H25" s="771">
        <v>200</v>
      </c>
      <c r="I25" s="772">
        <f t="shared" si="0"/>
        <v>2205.9</v>
      </c>
    </row>
    <row r="26" spans="1:9" x14ac:dyDescent="0.2">
      <c r="A26" s="768" t="s">
        <v>3198</v>
      </c>
      <c r="B26" s="769" t="s">
        <v>2922</v>
      </c>
      <c r="C26" s="769" t="s">
        <v>3199</v>
      </c>
      <c r="D26" s="770">
        <v>43360</v>
      </c>
      <c r="E26" s="770">
        <v>44460</v>
      </c>
      <c r="F26" s="771">
        <v>97.15</v>
      </c>
      <c r="G26" s="771">
        <v>5859.57</v>
      </c>
      <c r="H26" s="771">
        <v>76.150000000000006</v>
      </c>
      <c r="I26" s="772">
        <f t="shared" si="0"/>
        <v>5935.7199999999993</v>
      </c>
    </row>
    <row r="27" spans="1:9" x14ac:dyDescent="0.2">
      <c r="A27" s="768" t="s">
        <v>3146</v>
      </c>
      <c r="B27" s="769" t="s">
        <v>2187</v>
      </c>
      <c r="C27" s="769" t="s">
        <v>3147</v>
      </c>
      <c r="D27" s="770">
        <v>43363</v>
      </c>
      <c r="E27" s="770">
        <v>47031</v>
      </c>
      <c r="F27" s="771">
        <v>1744.81</v>
      </c>
      <c r="G27" s="771">
        <v>39435.31</v>
      </c>
      <c r="H27" s="771">
        <v>981.69</v>
      </c>
      <c r="I27" s="772">
        <f t="shared" si="0"/>
        <v>40417</v>
      </c>
    </row>
    <row r="28" spans="1:9" x14ac:dyDescent="0.2">
      <c r="A28" s="768" t="s">
        <v>3159</v>
      </c>
      <c r="B28" s="769" t="s">
        <v>2122</v>
      </c>
      <c r="C28" s="769" t="s">
        <v>3160</v>
      </c>
      <c r="D28" s="770">
        <v>43363</v>
      </c>
      <c r="E28" s="770">
        <v>45053</v>
      </c>
      <c r="F28" s="771">
        <v>7280.96</v>
      </c>
      <c r="G28" s="771">
        <v>18544.599999999999</v>
      </c>
      <c r="H28" s="771">
        <v>14835.68</v>
      </c>
      <c r="I28" s="772">
        <f t="shared" si="0"/>
        <v>33380.28</v>
      </c>
    </row>
    <row r="29" spans="1:9" x14ac:dyDescent="0.2">
      <c r="A29" s="768" t="s">
        <v>3161</v>
      </c>
      <c r="B29" s="769" t="s">
        <v>2364</v>
      </c>
      <c r="C29" s="769" t="s">
        <v>3162</v>
      </c>
      <c r="D29" s="770">
        <v>43363</v>
      </c>
      <c r="E29" s="770">
        <v>48855</v>
      </c>
      <c r="F29" s="771">
        <v>1476</v>
      </c>
      <c r="G29" s="771">
        <v>3494.28</v>
      </c>
      <c r="H29" s="771">
        <v>0</v>
      </c>
      <c r="I29" s="772">
        <f t="shared" si="0"/>
        <v>3494.28</v>
      </c>
    </row>
    <row r="30" spans="1:9" x14ac:dyDescent="0.2">
      <c r="A30" s="768" t="s">
        <v>3190</v>
      </c>
      <c r="B30" s="769" t="s">
        <v>3191</v>
      </c>
      <c r="C30" s="769" t="s">
        <v>3192</v>
      </c>
      <c r="D30" s="770">
        <v>43371</v>
      </c>
      <c r="E30" s="770">
        <v>43743</v>
      </c>
      <c r="F30" s="771">
        <v>13.94</v>
      </c>
      <c r="G30" s="771">
        <v>751.23</v>
      </c>
      <c r="H30" s="771">
        <v>240</v>
      </c>
      <c r="I30" s="772">
        <f t="shared" si="0"/>
        <v>991.23</v>
      </c>
    </row>
    <row r="31" spans="1:9" x14ac:dyDescent="0.2">
      <c r="A31" s="768" t="s">
        <v>3202</v>
      </c>
      <c r="B31" s="769" t="s">
        <v>2019</v>
      </c>
      <c r="C31" s="769" t="s">
        <v>3203</v>
      </c>
      <c r="D31" s="770">
        <v>43383</v>
      </c>
      <c r="E31" s="770">
        <v>44487</v>
      </c>
      <c r="F31" s="771">
        <v>28</v>
      </c>
      <c r="G31" s="771">
        <v>781.76</v>
      </c>
      <c r="H31" s="771">
        <v>100</v>
      </c>
      <c r="I31" s="772">
        <f t="shared" si="0"/>
        <v>881.76</v>
      </c>
    </row>
    <row r="32" spans="1:9" x14ac:dyDescent="0.2">
      <c r="A32" s="768" t="s">
        <v>3204</v>
      </c>
      <c r="B32" s="769" t="s">
        <v>3145</v>
      </c>
      <c r="C32" s="769" t="s">
        <v>3205</v>
      </c>
      <c r="D32" s="770">
        <v>43390</v>
      </c>
      <c r="E32" s="770">
        <v>44491</v>
      </c>
      <c r="F32" s="771">
        <v>4488</v>
      </c>
      <c r="G32" s="771">
        <v>12625.64</v>
      </c>
      <c r="H32" s="771">
        <v>3787.69</v>
      </c>
      <c r="I32" s="772">
        <f t="shared" si="0"/>
        <v>16413.329999999998</v>
      </c>
    </row>
    <row r="33" spans="1:9" x14ac:dyDescent="0.2">
      <c r="A33" s="768" t="s">
        <v>3200</v>
      </c>
      <c r="B33" s="769" t="s">
        <v>2187</v>
      </c>
      <c r="C33" s="769" t="s">
        <v>3201</v>
      </c>
      <c r="D33" s="770">
        <v>43391</v>
      </c>
      <c r="E33" s="770">
        <v>44443</v>
      </c>
      <c r="F33" s="771">
        <v>15360</v>
      </c>
      <c r="G33" s="771">
        <v>43210.75</v>
      </c>
      <c r="H33" s="771">
        <v>8642.15</v>
      </c>
      <c r="I33" s="772">
        <f t="shared" si="0"/>
        <v>51852.9</v>
      </c>
    </row>
    <row r="34" spans="1:9" x14ac:dyDescent="0.2">
      <c r="A34" s="768" t="s">
        <v>3206</v>
      </c>
      <c r="B34" s="769" t="s">
        <v>3207</v>
      </c>
      <c r="C34" s="769" t="s">
        <v>3208</v>
      </c>
      <c r="D34" s="770">
        <v>43423</v>
      </c>
      <c r="E34" s="770">
        <v>44540</v>
      </c>
      <c r="F34" s="771">
        <v>7150</v>
      </c>
      <c r="G34" s="771">
        <v>45545.68</v>
      </c>
      <c r="H34" s="771">
        <v>46556.68</v>
      </c>
      <c r="I34" s="772">
        <f t="shared" si="0"/>
        <v>92102.36</v>
      </c>
    </row>
    <row r="35" spans="1:9" x14ac:dyDescent="0.2">
      <c r="A35" s="768" t="s">
        <v>1919</v>
      </c>
      <c r="B35" s="769" t="s">
        <v>1920</v>
      </c>
      <c r="C35" s="769" t="s">
        <v>3132</v>
      </c>
      <c r="D35" s="770">
        <v>43425</v>
      </c>
      <c r="E35" s="770">
        <v>48898</v>
      </c>
      <c r="F35" s="771">
        <v>2209.1</v>
      </c>
      <c r="G35" s="771">
        <v>24533.82</v>
      </c>
      <c r="H35" s="771">
        <v>1200</v>
      </c>
      <c r="I35" s="772">
        <f t="shared" si="0"/>
        <v>25733.82</v>
      </c>
    </row>
    <row r="36" spans="1:9" x14ac:dyDescent="0.2">
      <c r="A36" s="768" t="s">
        <v>3163</v>
      </c>
      <c r="B36" s="769" t="s">
        <v>3164</v>
      </c>
      <c r="C36" s="769" t="s">
        <v>2346</v>
      </c>
      <c r="D36" s="770">
        <v>43425</v>
      </c>
      <c r="E36" s="770">
        <v>47090</v>
      </c>
      <c r="F36" s="771">
        <v>500</v>
      </c>
      <c r="G36" s="771">
        <v>8096.99</v>
      </c>
      <c r="H36" s="771">
        <v>500</v>
      </c>
      <c r="I36" s="772">
        <f t="shared" si="0"/>
        <v>8596.99</v>
      </c>
    </row>
    <row r="37" spans="1:9" x14ac:dyDescent="0.2">
      <c r="A37" s="768" t="s">
        <v>2923</v>
      </c>
      <c r="B37" s="769" t="s">
        <v>2924</v>
      </c>
      <c r="C37" s="769" t="s">
        <v>2925</v>
      </c>
      <c r="D37" s="770">
        <v>43430</v>
      </c>
      <c r="E37" s="770">
        <v>44851</v>
      </c>
      <c r="F37" s="771">
        <v>0</v>
      </c>
      <c r="G37" s="771">
        <v>0</v>
      </c>
      <c r="H37" s="771">
        <v>0</v>
      </c>
      <c r="I37" s="772">
        <f t="shared" si="0"/>
        <v>0</v>
      </c>
    </row>
    <row r="38" spans="1:9" x14ac:dyDescent="0.2">
      <c r="A38" s="768" t="s">
        <v>3211</v>
      </c>
      <c r="B38" s="769" t="s">
        <v>3212</v>
      </c>
      <c r="C38" s="769" t="s">
        <v>3213</v>
      </c>
      <c r="D38" s="770">
        <v>43434</v>
      </c>
      <c r="E38" s="770">
        <v>43524</v>
      </c>
      <c r="F38" s="771">
        <v>480</v>
      </c>
      <c r="G38" s="771">
        <v>1716.66</v>
      </c>
      <c r="H38" s="771">
        <v>103.53</v>
      </c>
      <c r="I38" s="772">
        <f t="shared" si="0"/>
        <v>1820.19</v>
      </c>
    </row>
    <row r="39" spans="1:9" x14ac:dyDescent="0.2">
      <c r="A39" s="768" t="s">
        <v>3209</v>
      </c>
      <c r="B39" s="769" t="s">
        <v>2067</v>
      </c>
      <c r="C39" s="769" t="s">
        <v>3210</v>
      </c>
      <c r="D39" s="770">
        <v>43438</v>
      </c>
      <c r="E39" s="770">
        <v>44530</v>
      </c>
      <c r="F39" s="771">
        <v>9035.1299999999992</v>
      </c>
      <c r="G39" s="771">
        <v>25417.62</v>
      </c>
      <c r="H39" s="771">
        <v>5083.5200000000004</v>
      </c>
      <c r="I39" s="772">
        <f t="shared" si="0"/>
        <v>30501.14</v>
      </c>
    </row>
    <row r="40" spans="1:9" x14ac:dyDescent="0.2">
      <c r="A40" s="768" t="s">
        <v>3166</v>
      </c>
      <c r="B40" s="769" t="s">
        <v>3167</v>
      </c>
      <c r="C40" s="769" t="s">
        <v>3168</v>
      </c>
      <c r="D40" s="770">
        <v>43460</v>
      </c>
      <c r="E40" s="770">
        <v>43585</v>
      </c>
      <c r="F40" s="771">
        <v>10001</v>
      </c>
      <c r="G40" s="771">
        <v>39199.89</v>
      </c>
      <c r="H40" s="771">
        <v>7839.97</v>
      </c>
      <c r="I40" s="772">
        <f t="shared" si="0"/>
        <v>47039.86</v>
      </c>
    </row>
    <row r="41" spans="1:9" ht="13.5" thickBot="1" x14ac:dyDescent="0.25">
      <c r="A41" s="604"/>
      <c r="B41" s="605"/>
      <c r="C41" s="605"/>
      <c r="D41" s="606"/>
      <c r="E41" s="606"/>
      <c r="F41" s="648"/>
      <c r="G41" s="648"/>
      <c r="H41" s="648"/>
      <c r="I41" s="649"/>
    </row>
    <row r="42" spans="1:9" ht="13.5" thickBot="1" x14ac:dyDescent="0.25">
      <c r="A42" s="607"/>
      <c r="B42" s="608"/>
      <c r="C42" s="608"/>
      <c r="D42" s="609"/>
      <c r="E42" s="609"/>
      <c r="F42" s="646"/>
      <c r="G42" s="646"/>
      <c r="H42" s="646"/>
      <c r="I42" s="647"/>
    </row>
    <row r="43" spans="1:9" ht="13.5" thickBot="1" x14ac:dyDescent="0.25">
      <c r="A43" s="604"/>
      <c r="B43" s="605"/>
      <c r="C43" s="605"/>
      <c r="D43" s="606"/>
      <c r="E43" s="606"/>
      <c r="F43" s="648"/>
      <c r="G43" s="648"/>
      <c r="H43" s="648"/>
      <c r="I43" s="649"/>
    </row>
    <row r="44" spans="1:9" ht="13.5" thickBot="1" x14ac:dyDescent="0.25">
      <c r="A44" s="607"/>
      <c r="B44" s="608"/>
      <c r="C44" s="608"/>
      <c r="D44" s="609"/>
      <c r="E44" s="609"/>
      <c r="F44" s="646"/>
      <c r="G44" s="646"/>
      <c r="H44" s="646"/>
      <c r="I44" s="647"/>
    </row>
    <row r="45" spans="1:9" ht="13.5" thickBot="1" x14ac:dyDescent="0.25">
      <c r="A45" s="604"/>
      <c r="B45" s="605"/>
      <c r="C45" s="605"/>
      <c r="D45" s="606"/>
      <c r="E45" s="606"/>
      <c r="F45" s="648"/>
      <c r="G45" s="648"/>
      <c r="H45" s="648"/>
      <c r="I45" s="649"/>
    </row>
    <row r="46" spans="1:9" ht="13.5" thickBot="1" x14ac:dyDescent="0.25">
      <c r="A46" s="607"/>
      <c r="B46" s="608"/>
      <c r="C46" s="608"/>
      <c r="D46" s="609"/>
      <c r="E46" s="609"/>
      <c r="F46" s="646"/>
      <c r="G46" s="646"/>
      <c r="H46" s="646"/>
      <c r="I46" s="647"/>
    </row>
    <row r="47" spans="1:9" ht="13.5" thickBot="1" x14ac:dyDescent="0.25">
      <c r="A47" s="604"/>
      <c r="B47" s="605"/>
      <c r="C47" s="605"/>
      <c r="D47" s="606"/>
      <c r="E47" s="606"/>
      <c r="F47" s="648"/>
      <c r="G47" s="648"/>
      <c r="H47" s="648"/>
      <c r="I47" s="649"/>
    </row>
    <row r="48" spans="1:9" ht="13.5" thickBot="1" x14ac:dyDescent="0.25">
      <c r="A48" s="607"/>
      <c r="B48" s="608"/>
      <c r="C48" s="608"/>
      <c r="D48" s="609"/>
      <c r="E48" s="609"/>
      <c r="F48" s="646"/>
      <c r="G48" s="646"/>
      <c r="H48" s="646"/>
      <c r="I48" s="647"/>
    </row>
    <row r="49" spans="1:9" ht="13.5" thickBot="1" x14ac:dyDescent="0.25">
      <c r="A49" s="604"/>
      <c r="B49" s="605"/>
      <c r="C49" s="605"/>
      <c r="D49" s="606"/>
      <c r="E49" s="606"/>
      <c r="F49" s="648"/>
      <c r="G49" s="648"/>
      <c r="H49" s="648"/>
      <c r="I49" s="649"/>
    </row>
    <row r="50" spans="1:9" ht="13.5" thickBot="1" x14ac:dyDescent="0.25">
      <c r="A50" s="607"/>
      <c r="B50" s="608"/>
      <c r="C50" s="608"/>
      <c r="D50" s="609"/>
      <c r="E50" s="609"/>
      <c r="F50" s="646"/>
      <c r="G50" s="646"/>
      <c r="H50" s="646"/>
      <c r="I50" s="647"/>
    </row>
    <row r="51" spans="1:9" ht="13.5" thickBot="1" x14ac:dyDescent="0.25">
      <c r="A51" s="604"/>
      <c r="B51" s="605"/>
      <c r="C51" s="605"/>
      <c r="D51" s="606"/>
      <c r="E51" s="606"/>
      <c r="F51" s="648"/>
      <c r="G51" s="648"/>
      <c r="H51" s="648"/>
      <c r="I51" s="649"/>
    </row>
    <row r="52" spans="1:9" ht="13.5" thickBot="1" x14ac:dyDescent="0.25">
      <c r="A52" s="607"/>
      <c r="B52" s="608"/>
      <c r="C52" s="608"/>
      <c r="D52" s="609"/>
      <c r="E52" s="609"/>
      <c r="F52" s="646"/>
      <c r="G52" s="646"/>
      <c r="H52" s="646"/>
      <c r="I52" s="647"/>
    </row>
    <row r="53" spans="1:9" ht="13.5" thickBot="1" x14ac:dyDescent="0.25">
      <c r="A53" s="604"/>
      <c r="B53" s="605"/>
      <c r="C53" s="605"/>
      <c r="D53" s="606"/>
      <c r="E53" s="606"/>
      <c r="F53" s="648"/>
      <c r="G53" s="648"/>
      <c r="H53" s="648"/>
      <c r="I53" s="649"/>
    </row>
  </sheetData>
  <printOptions horizontalCentered="1"/>
  <pageMargins left="0.31496062992125984" right="0.31496062992125984" top="0.35433070866141736" bottom="0.35433070866141736" header="0.31496062992125984" footer="0.31496062992125984"/>
  <pageSetup paperSize="9" scale="54"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Hoja26">
    <tabColor rgb="FF00B050"/>
  </sheetPr>
  <dimension ref="A1:K154"/>
  <sheetViews>
    <sheetView topLeftCell="A4" zoomScaleNormal="100" workbookViewId="0">
      <selection activeCell="C17" sqref="C17"/>
    </sheetView>
  </sheetViews>
  <sheetFormatPr baseColWidth="10" defaultRowHeight="15" x14ac:dyDescent="0.25"/>
  <cols>
    <col min="1" max="1" width="29.28515625" style="74" bestFit="1" customWidth="1"/>
    <col min="2" max="2" width="15.7109375" style="74" customWidth="1"/>
    <col min="3" max="10" width="14.7109375" style="74" customWidth="1"/>
    <col min="11" max="16384" width="11.42578125" style="74"/>
  </cols>
  <sheetData>
    <row r="1" spans="1:8" ht="21" x14ac:dyDescent="0.35">
      <c r="A1" s="213" t="s">
        <v>958</v>
      </c>
      <c r="B1" s="157"/>
      <c r="C1" s="157"/>
      <c r="D1" s="157"/>
      <c r="E1" s="157"/>
      <c r="F1" s="157"/>
      <c r="G1" s="157"/>
      <c r="H1" s="157"/>
    </row>
    <row r="2" spans="1:8" x14ac:dyDescent="0.25">
      <c r="A2" s="214"/>
      <c r="B2" s="157"/>
      <c r="C2" s="157"/>
      <c r="D2" s="157"/>
      <c r="E2" s="157"/>
      <c r="F2" s="157"/>
      <c r="G2" s="157"/>
      <c r="H2" s="157"/>
    </row>
    <row r="3" spans="1:8" ht="18.75" x14ac:dyDescent="0.3">
      <c r="A3" s="215" t="s">
        <v>959</v>
      </c>
      <c r="B3" s="157"/>
      <c r="C3" s="157"/>
      <c r="D3" s="157"/>
      <c r="E3" s="157"/>
      <c r="F3" s="157"/>
      <c r="G3" s="157"/>
      <c r="H3" s="157"/>
    </row>
    <row r="4" spans="1:8" x14ac:dyDescent="0.25">
      <c r="A4" s="214"/>
      <c r="B4" s="157"/>
      <c r="C4" s="157"/>
      <c r="D4" s="157"/>
      <c r="E4" s="157"/>
      <c r="F4" s="157"/>
      <c r="G4" s="157"/>
      <c r="H4" s="157"/>
    </row>
    <row r="5" spans="1:8" ht="15.75" x14ac:dyDescent="0.25">
      <c r="A5" s="216" t="s">
        <v>960</v>
      </c>
      <c r="B5" s="157"/>
      <c r="C5" s="157"/>
      <c r="D5" s="157"/>
      <c r="E5" s="157"/>
      <c r="F5" s="157"/>
      <c r="G5" s="157"/>
      <c r="H5" s="157"/>
    </row>
    <row r="6" spans="1:8" x14ac:dyDescent="0.25">
      <c r="A6" s="217"/>
      <c r="B6" s="157"/>
      <c r="C6" s="157"/>
      <c r="D6" s="157"/>
      <c r="E6" s="157"/>
      <c r="F6" s="157"/>
      <c r="G6" s="157"/>
      <c r="H6" s="157"/>
    </row>
    <row r="7" spans="1:8" x14ac:dyDescent="0.25">
      <c r="A7" s="154" t="s">
        <v>961</v>
      </c>
      <c r="B7" s="157"/>
      <c r="C7" s="157"/>
      <c r="D7" s="157"/>
      <c r="E7" s="157"/>
      <c r="F7" s="157"/>
      <c r="G7" s="157"/>
      <c r="H7" s="157"/>
    </row>
    <row r="8" spans="1:8" x14ac:dyDescent="0.25">
      <c r="A8" s="217"/>
      <c r="B8" s="157"/>
      <c r="C8" s="157"/>
      <c r="D8" s="157"/>
      <c r="E8" s="157"/>
      <c r="F8" s="157"/>
      <c r="G8" s="157"/>
      <c r="H8" s="157"/>
    </row>
    <row r="9" spans="1:8" x14ac:dyDescent="0.25">
      <c r="A9" s="371"/>
      <c r="B9" s="372"/>
      <c r="C9" s="371"/>
      <c r="D9" s="373" t="s">
        <v>1370</v>
      </c>
      <c r="E9" s="373" t="s">
        <v>1371</v>
      </c>
      <c r="F9" s="374" t="s">
        <v>26</v>
      </c>
      <c r="G9" s="373" t="s">
        <v>584</v>
      </c>
    </row>
    <row r="10" spans="1:8" x14ac:dyDescent="0.25">
      <c r="A10" s="1153" t="s">
        <v>1372</v>
      </c>
      <c r="B10" s="375" t="s">
        <v>1373</v>
      </c>
      <c r="C10" s="376"/>
      <c r="D10" s="377">
        <v>20335</v>
      </c>
      <c r="E10" s="377">
        <v>0</v>
      </c>
      <c r="F10" s="378">
        <v>20335</v>
      </c>
      <c r="G10" s="377">
        <v>6502</v>
      </c>
    </row>
    <row r="11" spans="1:8" x14ac:dyDescent="0.25">
      <c r="A11" s="1154"/>
      <c r="B11" s="375" t="s">
        <v>1374</v>
      </c>
      <c r="C11" s="376"/>
      <c r="D11" s="377">
        <v>17170</v>
      </c>
      <c r="E11" s="377">
        <v>0</v>
      </c>
      <c r="F11" s="378">
        <v>17170</v>
      </c>
      <c r="G11" s="377">
        <v>16943</v>
      </c>
    </row>
    <row r="12" spans="1:8" x14ac:dyDescent="0.25">
      <c r="A12" s="1155"/>
      <c r="B12" s="375" t="s">
        <v>1375</v>
      </c>
      <c r="C12" s="376"/>
      <c r="D12" s="377">
        <v>0</v>
      </c>
      <c r="E12" s="377">
        <v>0</v>
      </c>
      <c r="F12" s="378">
        <v>0</v>
      </c>
      <c r="G12" s="377">
        <v>0</v>
      </c>
    </row>
    <row r="13" spans="1:8" x14ac:dyDescent="0.25">
      <c r="A13" s="374" t="s">
        <v>26</v>
      </c>
      <c r="B13" s="379"/>
      <c r="C13" s="379"/>
      <c r="D13" s="378">
        <v>37505</v>
      </c>
      <c r="E13" s="378">
        <v>0</v>
      </c>
      <c r="F13" s="378">
        <v>37505</v>
      </c>
      <c r="G13" s="378">
        <v>23445</v>
      </c>
    </row>
    <row r="14" spans="1:8" x14ac:dyDescent="0.25">
      <c r="A14" s="1153" t="s">
        <v>1376</v>
      </c>
      <c r="B14" s="375" t="s">
        <v>1377</v>
      </c>
      <c r="C14" s="377">
        <v>5</v>
      </c>
      <c r="D14" s="380"/>
      <c r="E14" s="380"/>
      <c r="F14" s="380"/>
      <c r="G14" s="380"/>
    </row>
    <row r="15" spans="1:8" x14ac:dyDescent="0.25">
      <c r="A15" s="1154"/>
      <c r="B15" s="375" t="s">
        <v>1378</v>
      </c>
      <c r="C15" s="377">
        <v>49</v>
      </c>
      <c r="D15" s="380"/>
      <c r="E15" s="380"/>
      <c r="F15" s="380"/>
      <c r="G15" s="380"/>
    </row>
    <row r="16" spans="1:8" x14ac:dyDescent="0.25">
      <c r="A16" s="1155"/>
      <c r="B16" s="375" t="s">
        <v>1375</v>
      </c>
      <c r="C16" s="377">
        <v>11479</v>
      </c>
      <c r="D16" s="380"/>
      <c r="E16" s="380"/>
      <c r="F16" s="380"/>
      <c r="G16" s="380"/>
    </row>
    <row r="17" spans="1:11" x14ac:dyDescent="0.25">
      <c r="A17" s="374" t="s">
        <v>26</v>
      </c>
      <c r="B17" s="379"/>
      <c r="C17" s="378">
        <v>11533</v>
      </c>
      <c r="D17" s="380"/>
      <c r="E17" s="380"/>
      <c r="F17" s="380"/>
      <c r="G17" s="380"/>
    </row>
    <row r="18" spans="1:11" x14ac:dyDescent="0.25">
      <c r="A18" s="75"/>
      <c r="B18" s="76"/>
      <c r="C18" s="76"/>
    </row>
    <row r="19" spans="1:11" x14ac:dyDescent="0.25">
      <c r="A19" s="75"/>
      <c r="B19" s="76"/>
      <c r="C19" s="76"/>
    </row>
    <row r="20" spans="1:11" x14ac:dyDescent="0.25">
      <c r="A20" s="157"/>
      <c r="B20" s="159"/>
      <c r="C20" s="159"/>
      <c r="D20" s="159"/>
      <c r="E20" s="159"/>
      <c r="F20" s="159"/>
      <c r="G20" s="159"/>
      <c r="H20" s="159"/>
      <c r="I20" s="75"/>
      <c r="J20" s="76"/>
      <c r="K20" s="76"/>
    </row>
    <row r="21" spans="1:11" x14ac:dyDescent="0.25">
      <c r="A21" s="157"/>
      <c r="B21" s="159"/>
      <c r="C21" s="159"/>
      <c r="D21" s="159"/>
      <c r="E21" s="159"/>
      <c r="F21" s="159"/>
      <c r="G21" s="159"/>
      <c r="H21" s="159"/>
      <c r="I21" s="75"/>
      <c r="J21" s="76"/>
      <c r="K21" s="76"/>
    </row>
    <row r="22" spans="1:11" x14ac:dyDescent="0.25">
      <c r="A22" s="157"/>
      <c r="B22" s="159"/>
      <c r="C22" s="159"/>
      <c r="D22" s="159"/>
      <c r="E22" s="159"/>
      <c r="F22" s="159"/>
      <c r="G22" s="159"/>
      <c r="H22" s="159"/>
      <c r="I22" s="75"/>
      <c r="J22" s="76"/>
      <c r="K22" s="76"/>
    </row>
    <row r="23" spans="1:11" x14ac:dyDescent="0.25">
      <c r="A23" s="157"/>
      <c r="B23" s="159"/>
      <c r="C23" s="159"/>
      <c r="D23" s="159"/>
      <c r="E23" s="159"/>
      <c r="F23" s="159"/>
      <c r="G23" s="159"/>
      <c r="H23" s="159"/>
      <c r="I23" s="75"/>
      <c r="J23" s="76"/>
      <c r="K23" s="76"/>
    </row>
    <row r="24" spans="1:11" x14ac:dyDescent="0.25">
      <c r="B24" s="75"/>
      <c r="C24" s="75"/>
      <c r="D24" s="75"/>
      <c r="E24" s="75"/>
      <c r="F24" s="75"/>
      <c r="G24" s="75"/>
      <c r="H24" s="75"/>
      <c r="I24" s="75"/>
      <c r="J24" s="76"/>
      <c r="K24" s="76"/>
    </row>
    <row r="25" spans="1:11" x14ac:dyDescent="0.25">
      <c r="B25" s="75"/>
      <c r="C25" s="75"/>
      <c r="D25" s="75"/>
      <c r="E25" s="75"/>
      <c r="F25" s="75"/>
      <c r="G25" s="75"/>
      <c r="H25" s="75"/>
      <c r="I25" s="75"/>
      <c r="J25" s="76"/>
      <c r="K25" s="76"/>
    </row>
    <row r="26" spans="1:11" x14ac:dyDescent="0.25">
      <c r="B26" s="75"/>
      <c r="C26" s="75"/>
      <c r="D26" s="75"/>
      <c r="E26" s="75"/>
      <c r="F26" s="75"/>
      <c r="G26" s="75"/>
      <c r="H26" s="75"/>
      <c r="I26" s="75"/>
      <c r="J26" s="76"/>
      <c r="K26" s="76"/>
    </row>
    <row r="27" spans="1:11" x14ac:dyDescent="0.25">
      <c r="B27" s="75"/>
      <c r="C27" s="75"/>
      <c r="D27" s="75"/>
      <c r="E27" s="75"/>
      <c r="F27" s="75"/>
      <c r="G27" s="75"/>
      <c r="H27" s="75"/>
      <c r="I27" s="75"/>
      <c r="J27" s="76"/>
      <c r="K27" s="76"/>
    </row>
    <row r="28" spans="1:11" x14ac:dyDescent="0.25">
      <c r="B28" s="75"/>
      <c r="C28" s="75"/>
      <c r="D28" s="75"/>
      <c r="E28" s="75"/>
      <c r="F28" s="75"/>
      <c r="G28" s="75"/>
      <c r="H28" s="75"/>
      <c r="I28" s="75"/>
      <c r="J28" s="76"/>
      <c r="K28" s="76"/>
    </row>
    <row r="29" spans="1:11" x14ac:dyDescent="0.25">
      <c r="B29" s="75"/>
      <c r="C29" s="75"/>
      <c r="D29" s="75"/>
      <c r="E29" s="75"/>
      <c r="F29" s="75"/>
      <c r="G29" s="75"/>
      <c r="H29" s="75"/>
      <c r="I29" s="75"/>
      <c r="J29" s="76"/>
      <c r="K29" s="76"/>
    </row>
    <row r="30" spans="1:11" x14ac:dyDescent="0.25">
      <c r="B30" s="75"/>
      <c r="C30" s="75"/>
      <c r="D30" s="75"/>
      <c r="E30" s="75"/>
      <c r="F30" s="75"/>
      <c r="G30" s="75"/>
      <c r="H30" s="75"/>
      <c r="I30" s="75"/>
      <c r="J30" s="76"/>
      <c r="K30" s="76"/>
    </row>
    <row r="31" spans="1:11" x14ac:dyDescent="0.25">
      <c r="B31" s="75"/>
      <c r="C31" s="75"/>
      <c r="D31" s="75"/>
      <c r="E31" s="75"/>
      <c r="F31" s="75"/>
      <c r="G31" s="75"/>
      <c r="H31" s="75"/>
      <c r="I31" s="75"/>
      <c r="J31" s="76"/>
      <c r="K31" s="76"/>
    </row>
    <row r="32" spans="1:11" x14ac:dyDescent="0.25">
      <c r="B32" s="75"/>
      <c r="C32" s="75"/>
      <c r="D32" s="75"/>
      <c r="E32" s="75"/>
      <c r="F32" s="75"/>
      <c r="G32" s="75"/>
      <c r="H32" s="75"/>
      <c r="I32" s="75"/>
      <c r="J32" s="76"/>
      <c r="K32" s="76"/>
    </row>
    <row r="33" spans="2:11" x14ac:dyDescent="0.25">
      <c r="B33" s="75"/>
      <c r="C33" s="75"/>
      <c r="D33" s="75"/>
      <c r="E33" s="75"/>
      <c r="F33" s="75"/>
      <c r="G33" s="75"/>
      <c r="H33" s="75"/>
      <c r="I33" s="75"/>
      <c r="J33" s="76"/>
      <c r="K33" s="76"/>
    </row>
    <row r="34" spans="2:11" x14ac:dyDescent="0.25">
      <c r="B34" s="75"/>
      <c r="C34" s="75"/>
      <c r="D34" s="75"/>
      <c r="E34" s="75"/>
      <c r="F34" s="75"/>
      <c r="G34" s="75"/>
      <c r="H34" s="75"/>
      <c r="I34" s="75"/>
      <c r="J34" s="76"/>
      <c r="K34" s="76"/>
    </row>
    <row r="35" spans="2:11" x14ac:dyDescent="0.25">
      <c r="B35" s="75"/>
      <c r="C35" s="75"/>
      <c r="D35" s="75"/>
      <c r="E35" s="75"/>
      <c r="F35" s="75"/>
      <c r="G35" s="75"/>
      <c r="H35" s="75"/>
      <c r="I35" s="75"/>
      <c r="J35" s="76"/>
      <c r="K35" s="76"/>
    </row>
    <row r="36" spans="2:11" x14ac:dyDescent="0.25">
      <c r="B36" s="75"/>
      <c r="C36" s="75"/>
      <c r="D36" s="75"/>
      <c r="E36" s="75"/>
      <c r="F36" s="75"/>
      <c r="G36" s="75"/>
      <c r="H36" s="75"/>
      <c r="I36" s="75"/>
      <c r="J36" s="76"/>
      <c r="K36" s="76"/>
    </row>
    <row r="37" spans="2:11" x14ac:dyDescent="0.25">
      <c r="B37" s="75"/>
      <c r="C37" s="75"/>
      <c r="D37" s="75"/>
      <c r="E37" s="75"/>
      <c r="F37" s="75"/>
      <c r="G37" s="75"/>
      <c r="H37" s="75"/>
      <c r="I37" s="75"/>
      <c r="J37" s="76"/>
      <c r="K37" s="76"/>
    </row>
    <row r="38" spans="2:11" x14ac:dyDescent="0.25">
      <c r="B38" s="75"/>
      <c r="C38" s="75"/>
      <c r="D38" s="75"/>
      <c r="E38" s="75"/>
      <c r="F38" s="75"/>
      <c r="G38" s="75"/>
      <c r="H38" s="75"/>
      <c r="I38" s="75"/>
      <c r="J38" s="76"/>
      <c r="K38" s="76"/>
    </row>
    <row r="39" spans="2:11" x14ac:dyDescent="0.25">
      <c r="B39" s="75"/>
      <c r="C39" s="75"/>
      <c r="D39" s="75"/>
      <c r="E39" s="75"/>
      <c r="F39" s="75"/>
      <c r="G39" s="75"/>
      <c r="H39" s="75"/>
      <c r="I39" s="75"/>
      <c r="J39" s="76"/>
      <c r="K39" s="76"/>
    </row>
    <row r="40" spans="2:11" x14ac:dyDescent="0.25">
      <c r="B40" s="75"/>
      <c r="C40" s="75"/>
      <c r="D40" s="75"/>
      <c r="E40" s="75"/>
      <c r="F40" s="75"/>
      <c r="G40" s="75"/>
      <c r="H40" s="75"/>
      <c r="I40" s="75"/>
      <c r="J40" s="76"/>
      <c r="K40" s="76"/>
    </row>
    <row r="41" spans="2:11" x14ac:dyDescent="0.25">
      <c r="B41" s="76"/>
      <c r="C41" s="76"/>
      <c r="D41" s="76"/>
      <c r="E41" s="76"/>
      <c r="F41" s="76"/>
      <c r="G41" s="76"/>
      <c r="H41" s="76"/>
      <c r="I41" s="76"/>
      <c r="J41" s="76"/>
      <c r="K41" s="76"/>
    </row>
    <row r="42" spans="2:11" x14ac:dyDescent="0.25">
      <c r="B42" s="76"/>
      <c r="C42" s="76"/>
      <c r="D42" s="76"/>
      <c r="E42" s="76"/>
      <c r="F42" s="76"/>
      <c r="G42" s="76"/>
      <c r="H42" s="76"/>
      <c r="I42" s="76"/>
      <c r="J42" s="76"/>
      <c r="K42" s="76"/>
    </row>
    <row r="43" spans="2:11" x14ac:dyDescent="0.25">
      <c r="B43" s="76"/>
      <c r="C43" s="76"/>
      <c r="D43" s="76"/>
      <c r="E43" s="76"/>
      <c r="F43" s="76"/>
      <c r="G43" s="76"/>
      <c r="H43" s="76"/>
      <c r="I43" s="76"/>
      <c r="J43" s="76"/>
      <c r="K43" s="76"/>
    </row>
    <row r="44" spans="2:11" x14ac:dyDescent="0.25">
      <c r="B44" s="76"/>
      <c r="C44" s="76"/>
      <c r="D44" s="76"/>
      <c r="E44" s="76"/>
      <c r="F44" s="76"/>
      <c r="G44" s="76"/>
      <c r="H44" s="76"/>
      <c r="I44" s="76"/>
      <c r="J44" s="76"/>
      <c r="K44" s="76"/>
    </row>
    <row r="45" spans="2:11" x14ac:dyDescent="0.25">
      <c r="B45" s="76"/>
      <c r="C45" s="76"/>
      <c r="D45" s="76"/>
      <c r="E45" s="76"/>
      <c r="F45" s="76"/>
      <c r="G45" s="76"/>
      <c r="H45" s="76"/>
      <c r="I45" s="76"/>
      <c r="J45" s="76"/>
      <c r="K45" s="76"/>
    </row>
    <row r="46" spans="2:11" x14ac:dyDescent="0.25">
      <c r="B46" s="76"/>
      <c r="C46" s="76"/>
      <c r="D46" s="76"/>
      <c r="E46" s="76"/>
      <c r="F46" s="76"/>
      <c r="G46" s="76"/>
      <c r="H46" s="76"/>
      <c r="I46" s="76"/>
      <c r="J46" s="76"/>
      <c r="K46" s="76"/>
    </row>
    <row r="47" spans="2:11" x14ac:dyDescent="0.25">
      <c r="B47" s="76"/>
      <c r="C47" s="76"/>
      <c r="D47" s="76"/>
      <c r="E47" s="76"/>
      <c r="F47" s="76"/>
      <c r="G47" s="76"/>
      <c r="H47" s="76"/>
      <c r="I47" s="76"/>
      <c r="J47" s="76"/>
      <c r="K47" s="76"/>
    </row>
    <row r="48" spans="2:11" x14ac:dyDescent="0.25">
      <c r="B48" s="76"/>
      <c r="C48" s="76"/>
      <c r="D48" s="76"/>
      <c r="E48" s="76"/>
      <c r="F48" s="76"/>
      <c r="G48" s="76"/>
      <c r="H48" s="76"/>
      <c r="I48" s="76"/>
      <c r="J48" s="76"/>
      <c r="K48" s="76"/>
    </row>
    <row r="49" spans="2:11" x14ac:dyDescent="0.25">
      <c r="B49" s="76"/>
      <c r="C49" s="76"/>
      <c r="D49" s="76"/>
      <c r="E49" s="76"/>
      <c r="F49" s="76"/>
      <c r="G49" s="76"/>
      <c r="H49" s="76"/>
      <c r="I49" s="76"/>
      <c r="J49" s="76"/>
      <c r="K49" s="76"/>
    </row>
    <row r="50" spans="2:11" x14ac:dyDescent="0.25">
      <c r="B50" s="76"/>
      <c r="C50" s="76"/>
      <c r="D50" s="76"/>
      <c r="E50" s="76"/>
      <c r="F50" s="76"/>
      <c r="G50" s="76"/>
      <c r="H50" s="76"/>
      <c r="I50" s="76"/>
      <c r="J50" s="76"/>
      <c r="K50" s="76"/>
    </row>
    <row r="51" spans="2:11" x14ac:dyDescent="0.25">
      <c r="B51" s="76"/>
      <c r="C51" s="76"/>
      <c r="D51" s="76"/>
      <c r="E51" s="76"/>
      <c r="F51" s="76"/>
      <c r="G51" s="76"/>
      <c r="H51" s="76"/>
      <c r="I51" s="76"/>
      <c r="J51" s="76"/>
      <c r="K51" s="76"/>
    </row>
    <row r="52" spans="2:11" x14ac:dyDescent="0.25">
      <c r="B52" s="76"/>
      <c r="C52" s="76"/>
      <c r="D52" s="76"/>
      <c r="E52" s="76"/>
      <c r="F52" s="76"/>
      <c r="G52" s="76"/>
      <c r="H52" s="76"/>
      <c r="I52" s="76"/>
      <c r="J52" s="76"/>
      <c r="K52" s="76"/>
    </row>
    <row r="53" spans="2:11" x14ac:dyDescent="0.25">
      <c r="B53" s="76"/>
      <c r="C53" s="76"/>
      <c r="D53" s="76"/>
      <c r="E53" s="76"/>
      <c r="F53" s="76"/>
      <c r="G53" s="76"/>
      <c r="H53" s="76"/>
      <c r="I53" s="76"/>
      <c r="J53" s="76"/>
      <c r="K53" s="76"/>
    </row>
    <row r="54" spans="2:11" x14ac:dyDescent="0.25">
      <c r="B54" s="76"/>
      <c r="C54" s="76"/>
      <c r="D54" s="76"/>
      <c r="E54" s="76"/>
      <c r="F54" s="76"/>
      <c r="G54" s="76"/>
      <c r="H54" s="76"/>
      <c r="I54" s="76"/>
      <c r="J54" s="76"/>
      <c r="K54" s="76"/>
    </row>
    <row r="55" spans="2:11" x14ac:dyDescent="0.25">
      <c r="B55" s="76"/>
      <c r="C55" s="76"/>
      <c r="D55" s="76"/>
      <c r="E55" s="76"/>
      <c r="F55" s="76"/>
      <c r="G55" s="76"/>
      <c r="H55" s="76"/>
      <c r="I55" s="76"/>
      <c r="J55" s="76"/>
      <c r="K55" s="76"/>
    </row>
    <row r="56" spans="2:11" x14ac:dyDescent="0.25">
      <c r="B56" s="76"/>
      <c r="C56" s="76"/>
      <c r="D56" s="76"/>
      <c r="E56" s="76"/>
      <c r="F56" s="76"/>
      <c r="G56" s="76"/>
      <c r="H56" s="76"/>
      <c r="I56" s="76"/>
      <c r="J56" s="76"/>
      <c r="K56" s="76"/>
    </row>
    <row r="57" spans="2:11" x14ac:dyDescent="0.25">
      <c r="B57" s="76"/>
      <c r="C57" s="76"/>
      <c r="D57" s="76"/>
      <c r="E57" s="76"/>
      <c r="F57" s="76"/>
      <c r="G57" s="76"/>
      <c r="H57" s="76"/>
      <c r="I57" s="76"/>
      <c r="J57" s="76"/>
      <c r="K57" s="76"/>
    </row>
    <row r="58" spans="2:11" x14ac:dyDescent="0.25">
      <c r="B58" s="76"/>
      <c r="C58" s="76"/>
      <c r="D58" s="76"/>
      <c r="E58" s="76"/>
      <c r="F58" s="76"/>
      <c r="G58" s="76"/>
      <c r="H58" s="76"/>
      <c r="I58" s="76"/>
      <c r="J58" s="76"/>
      <c r="K58" s="76"/>
    </row>
    <row r="59" spans="2:11" x14ac:dyDescent="0.25">
      <c r="B59" s="76"/>
      <c r="C59" s="76"/>
      <c r="D59" s="76"/>
      <c r="E59" s="76"/>
      <c r="F59" s="76"/>
      <c r="G59" s="76"/>
      <c r="H59" s="76"/>
      <c r="I59" s="76"/>
      <c r="J59" s="76"/>
      <c r="K59" s="76"/>
    </row>
    <row r="60" spans="2:11" x14ac:dyDescent="0.25">
      <c r="B60" s="76"/>
      <c r="C60" s="76"/>
      <c r="D60" s="76"/>
      <c r="E60" s="76"/>
      <c r="F60" s="76"/>
      <c r="G60" s="76"/>
      <c r="H60" s="76"/>
      <c r="I60" s="76"/>
      <c r="J60" s="76"/>
      <c r="K60" s="76"/>
    </row>
    <row r="61" spans="2:11" x14ac:dyDescent="0.25">
      <c r="B61" s="76"/>
      <c r="C61" s="76"/>
      <c r="D61" s="76"/>
      <c r="E61" s="76"/>
      <c r="F61" s="76"/>
      <c r="G61" s="76"/>
      <c r="H61" s="76"/>
      <c r="I61" s="76"/>
      <c r="J61" s="76"/>
      <c r="K61" s="76"/>
    </row>
    <row r="62" spans="2:11" x14ac:dyDescent="0.25">
      <c r="B62" s="76"/>
      <c r="C62" s="76"/>
      <c r="D62" s="76"/>
      <c r="E62" s="76"/>
      <c r="F62" s="76"/>
      <c r="G62" s="76"/>
      <c r="H62" s="76"/>
      <c r="I62" s="76"/>
      <c r="J62" s="76"/>
      <c r="K62" s="76"/>
    </row>
    <row r="63" spans="2:11" x14ac:dyDescent="0.25">
      <c r="B63" s="76"/>
      <c r="C63" s="76"/>
      <c r="D63" s="76"/>
      <c r="E63" s="76"/>
      <c r="F63" s="76"/>
      <c r="G63" s="76"/>
      <c r="H63" s="76"/>
      <c r="I63" s="76"/>
      <c r="J63" s="76"/>
      <c r="K63" s="76"/>
    </row>
    <row r="64" spans="2:11" x14ac:dyDescent="0.25">
      <c r="B64" s="76"/>
      <c r="C64" s="76"/>
      <c r="D64" s="76"/>
      <c r="E64" s="76"/>
      <c r="F64" s="76"/>
      <c r="G64" s="76"/>
      <c r="H64" s="76"/>
      <c r="I64" s="76"/>
      <c r="J64" s="76"/>
      <c r="K64" s="76"/>
    </row>
    <row r="65" spans="2:11" x14ac:dyDescent="0.25">
      <c r="B65" s="76"/>
      <c r="C65" s="76"/>
      <c r="D65" s="76"/>
      <c r="E65" s="76"/>
      <c r="F65" s="76"/>
      <c r="G65" s="76"/>
      <c r="H65" s="76"/>
      <c r="I65" s="76"/>
      <c r="J65" s="76"/>
      <c r="K65" s="76"/>
    </row>
    <row r="66" spans="2:11" x14ac:dyDescent="0.25">
      <c r="B66" s="76"/>
      <c r="C66" s="76"/>
      <c r="D66" s="76"/>
      <c r="E66" s="76"/>
      <c r="F66" s="76"/>
      <c r="G66" s="76"/>
      <c r="H66" s="76"/>
      <c r="I66" s="76"/>
      <c r="J66" s="76"/>
      <c r="K66" s="76"/>
    </row>
    <row r="67" spans="2:11" x14ac:dyDescent="0.25">
      <c r="B67" s="76"/>
      <c r="C67" s="76"/>
      <c r="D67" s="76"/>
      <c r="E67" s="76"/>
      <c r="F67" s="76"/>
      <c r="G67" s="76"/>
      <c r="H67" s="76"/>
      <c r="I67" s="76"/>
      <c r="J67" s="76"/>
      <c r="K67" s="76"/>
    </row>
    <row r="68" spans="2:11" x14ac:dyDescent="0.25">
      <c r="B68" s="76"/>
      <c r="C68" s="76"/>
      <c r="D68" s="76"/>
      <c r="E68" s="76"/>
      <c r="F68" s="76"/>
      <c r="G68" s="76"/>
      <c r="H68" s="76"/>
      <c r="I68" s="76"/>
      <c r="J68" s="76"/>
      <c r="K68" s="76"/>
    </row>
    <row r="69" spans="2:11" x14ac:dyDescent="0.25">
      <c r="B69" s="76"/>
      <c r="C69" s="76"/>
      <c r="D69" s="76"/>
      <c r="E69" s="76"/>
      <c r="F69" s="76"/>
      <c r="G69" s="76"/>
      <c r="H69" s="76"/>
      <c r="I69" s="76"/>
      <c r="J69" s="76"/>
      <c r="K69" s="76"/>
    </row>
    <row r="70" spans="2:11" x14ac:dyDescent="0.25">
      <c r="B70" s="76"/>
      <c r="C70" s="76"/>
      <c r="D70" s="76"/>
      <c r="E70" s="76"/>
      <c r="F70" s="76"/>
      <c r="G70" s="76"/>
      <c r="H70" s="76"/>
      <c r="I70" s="76"/>
      <c r="J70" s="76"/>
      <c r="K70" s="76"/>
    </row>
    <row r="71" spans="2:11" x14ac:dyDescent="0.25">
      <c r="B71" s="76"/>
      <c r="C71" s="76"/>
      <c r="D71" s="76"/>
      <c r="E71" s="76"/>
      <c r="F71" s="76"/>
      <c r="G71" s="76"/>
      <c r="H71" s="76"/>
      <c r="I71" s="76"/>
      <c r="J71" s="76"/>
      <c r="K71" s="76"/>
    </row>
    <row r="72" spans="2:11" x14ac:dyDescent="0.25">
      <c r="B72" s="76"/>
      <c r="C72" s="76"/>
      <c r="D72" s="76"/>
      <c r="E72" s="76"/>
      <c r="F72" s="76"/>
      <c r="G72" s="76"/>
      <c r="H72" s="76"/>
      <c r="I72" s="76"/>
      <c r="J72" s="76"/>
      <c r="K72" s="76"/>
    </row>
    <row r="73" spans="2:11" x14ac:dyDescent="0.25">
      <c r="B73" s="76"/>
      <c r="C73" s="76"/>
      <c r="D73" s="76"/>
      <c r="E73" s="76"/>
      <c r="F73" s="76"/>
      <c r="G73" s="76"/>
      <c r="H73" s="76"/>
      <c r="I73" s="76"/>
      <c r="J73" s="76"/>
      <c r="K73" s="76"/>
    </row>
    <row r="74" spans="2:11" x14ac:dyDescent="0.25">
      <c r="B74" s="76"/>
      <c r="C74" s="76"/>
      <c r="D74" s="76"/>
      <c r="E74" s="76"/>
      <c r="F74" s="76"/>
      <c r="G74" s="76"/>
      <c r="H74" s="76"/>
      <c r="I74" s="76"/>
      <c r="J74" s="76"/>
      <c r="K74" s="76"/>
    </row>
    <row r="75" spans="2:11" x14ac:dyDescent="0.25">
      <c r="B75" s="76"/>
      <c r="C75" s="76"/>
      <c r="D75" s="76"/>
      <c r="E75" s="76"/>
      <c r="F75" s="76"/>
      <c r="G75" s="76"/>
      <c r="H75" s="76"/>
      <c r="I75" s="76"/>
      <c r="J75" s="76"/>
      <c r="K75" s="76"/>
    </row>
    <row r="76" spans="2:11" x14ac:dyDescent="0.25">
      <c r="B76" s="76"/>
      <c r="C76" s="76"/>
      <c r="D76" s="76"/>
      <c r="E76" s="76"/>
      <c r="F76" s="76"/>
      <c r="G76" s="76"/>
      <c r="H76" s="76"/>
      <c r="I76" s="76"/>
      <c r="J76" s="76"/>
      <c r="K76" s="76"/>
    </row>
    <row r="77" spans="2:11" x14ac:dyDescent="0.25">
      <c r="B77" s="76"/>
      <c r="C77" s="76"/>
      <c r="D77" s="76"/>
      <c r="E77" s="76"/>
      <c r="F77" s="76"/>
      <c r="G77" s="76"/>
      <c r="H77" s="76"/>
      <c r="I77" s="76"/>
      <c r="J77" s="76"/>
      <c r="K77" s="76"/>
    </row>
    <row r="78" spans="2:11" x14ac:dyDescent="0.25">
      <c r="B78" s="76"/>
      <c r="C78" s="76"/>
      <c r="D78" s="76"/>
      <c r="E78" s="76"/>
      <c r="F78" s="76"/>
      <c r="G78" s="76"/>
      <c r="H78" s="76"/>
      <c r="I78" s="76"/>
      <c r="J78" s="76"/>
      <c r="K78" s="76"/>
    </row>
    <row r="79" spans="2:11" x14ac:dyDescent="0.25">
      <c r="B79" s="76"/>
      <c r="C79" s="76"/>
      <c r="D79" s="76"/>
      <c r="E79" s="76"/>
      <c r="F79" s="76"/>
      <c r="G79" s="76"/>
      <c r="H79" s="76"/>
      <c r="I79" s="76"/>
      <c r="J79" s="76"/>
      <c r="K79" s="76"/>
    </row>
    <row r="80" spans="2:11" x14ac:dyDescent="0.25">
      <c r="B80" s="76"/>
      <c r="C80" s="76"/>
      <c r="D80" s="76"/>
      <c r="E80" s="76"/>
      <c r="F80" s="76"/>
      <c r="G80" s="76"/>
      <c r="H80" s="76"/>
      <c r="I80" s="76"/>
      <c r="J80" s="76"/>
      <c r="K80" s="76"/>
    </row>
    <row r="81" spans="2:11" x14ac:dyDescent="0.25">
      <c r="B81" s="76"/>
      <c r="C81" s="76"/>
      <c r="D81" s="76"/>
      <c r="E81" s="76"/>
      <c r="F81" s="76"/>
      <c r="G81" s="76"/>
      <c r="H81" s="76"/>
      <c r="I81" s="76"/>
      <c r="J81" s="76"/>
      <c r="K81" s="76"/>
    </row>
    <row r="82" spans="2:11" x14ac:dyDescent="0.25">
      <c r="B82" s="76"/>
      <c r="C82" s="76"/>
      <c r="D82" s="76"/>
      <c r="E82" s="76"/>
      <c r="F82" s="76"/>
      <c r="G82" s="76"/>
      <c r="H82" s="76"/>
      <c r="I82" s="76"/>
      <c r="J82" s="76"/>
      <c r="K82" s="76"/>
    </row>
    <row r="83" spans="2:11" x14ac:dyDescent="0.25">
      <c r="B83" s="76"/>
      <c r="C83" s="76"/>
      <c r="D83" s="76"/>
      <c r="E83" s="76"/>
      <c r="F83" s="76"/>
      <c r="G83" s="76"/>
      <c r="H83" s="76"/>
      <c r="I83" s="76"/>
      <c r="J83" s="76"/>
      <c r="K83" s="76"/>
    </row>
    <row r="84" spans="2:11" x14ac:dyDescent="0.25">
      <c r="B84" s="76"/>
      <c r="C84" s="76"/>
      <c r="D84" s="76"/>
      <c r="E84" s="76"/>
      <c r="F84" s="76"/>
      <c r="G84" s="76"/>
      <c r="H84" s="76"/>
      <c r="I84" s="76"/>
      <c r="J84" s="76"/>
      <c r="K84" s="76"/>
    </row>
    <row r="85" spans="2:11" x14ac:dyDescent="0.25">
      <c r="B85" s="76"/>
      <c r="C85" s="76"/>
      <c r="D85" s="76"/>
      <c r="E85" s="76"/>
      <c r="F85" s="76"/>
      <c r="G85" s="76"/>
      <c r="H85" s="76"/>
      <c r="I85" s="76"/>
      <c r="J85" s="76"/>
      <c r="K85" s="76"/>
    </row>
    <row r="86" spans="2:11" x14ac:dyDescent="0.25">
      <c r="B86" s="76"/>
      <c r="C86" s="76"/>
      <c r="D86" s="76"/>
      <c r="E86" s="76"/>
      <c r="F86" s="76"/>
      <c r="G86" s="76"/>
      <c r="H86" s="76"/>
      <c r="I86" s="76"/>
      <c r="J86" s="76"/>
      <c r="K86" s="76"/>
    </row>
    <row r="87" spans="2:11" x14ac:dyDescent="0.25">
      <c r="B87" s="76"/>
      <c r="C87" s="76"/>
      <c r="D87" s="76"/>
      <c r="E87" s="76"/>
      <c r="F87" s="76"/>
      <c r="G87" s="76"/>
      <c r="H87" s="76"/>
      <c r="I87" s="76"/>
      <c r="J87" s="76"/>
      <c r="K87" s="76"/>
    </row>
    <row r="88" spans="2:11" x14ac:dyDescent="0.25">
      <c r="B88" s="76"/>
      <c r="C88" s="76"/>
      <c r="D88" s="76"/>
      <c r="E88" s="76"/>
      <c r="F88" s="76"/>
      <c r="G88" s="76"/>
      <c r="H88" s="76"/>
      <c r="I88" s="76"/>
      <c r="J88" s="76"/>
      <c r="K88" s="76"/>
    </row>
    <row r="89" spans="2:11" x14ac:dyDescent="0.25">
      <c r="B89" s="76"/>
      <c r="C89" s="76"/>
      <c r="D89" s="76"/>
      <c r="E89" s="76"/>
      <c r="F89" s="76"/>
      <c r="G89" s="76"/>
      <c r="H89" s="76"/>
      <c r="I89" s="76"/>
      <c r="J89" s="76"/>
      <c r="K89" s="76"/>
    </row>
    <row r="90" spans="2:11" x14ac:dyDescent="0.25">
      <c r="B90" s="76"/>
      <c r="C90" s="76"/>
      <c r="D90" s="76"/>
      <c r="E90" s="76"/>
      <c r="F90" s="76"/>
      <c r="G90" s="76"/>
      <c r="H90" s="76"/>
      <c r="I90" s="76"/>
      <c r="J90" s="76"/>
      <c r="K90" s="76"/>
    </row>
    <row r="91" spans="2:11" x14ac:dyDescent="0.25">
      <c r="B91" s="76"/>
      <c r="C91" s="76"/>
      <c r="D91" s="76"/>
      <c r="E91" s="76"/>
      <c r="F91" s="76"/>
      <c r="G91" s="76"/>
      <c r="H91" s="76"/>
      <c r="I91" s="76"/>
      <c r="J91" s="76"/>
      <c r="K91" s="76"/>
    </row>
    <row r="92" spans="2:11" x14ac:dyDescent="0.25">
      <c r="B92" s="76"/>
      <c r="C92" s="76"/>
      <c r="D92" s="76"/>
      <c r="E92" s="76"/>
      <c r="F92" s="76"/>
      <c r="G92" s="76"/>
      <c r="H92" s="76"/>
      <c r="I92" s="76"/>
      <c r="J92" s="76"/>
      <c r="K92" s="76"/>
    </row>
    <row r="93" spans="2:11" x14ac:dyDescent="0.25">
      <c r="B93" s="76"/>
      <c r="C93" s="76"/>
      <c r="D93" s="76"/>
      <c r="E93" s="76"/>
      <c r="F93" s="76"/>
      <c r="G93" s="76"/>
      <c r="H93" s="76"/>
      <c r="I93" s="76"/>
      <c r="J93" s="76"/>
      <c r="K93" s="76"/>
    </row>
    <row r="94" spans="2:11" x14ac:dyDescent="0.25">
      <c r="B94" s="76"/>
      <c r="C94" s="76"/>
      <c r="D94" s="76"/>
      <c r="E94" s="76"/>
      <c r="F94" s="76"/>
      <c r="G94" s="76"/>
      <c r="H94" s="76"/>
      <c r="I94" s="76"/>
      <c r="J94" s="76"/>
      <c r="K94" s="76"/>
    </row>
    <row r="95" spans="2:11" x14ac:dyDescent="0.25">
      <c r="B95" s="76"/>
      <c r="C95" s="76"/>
      <c r="D95" s="76"/>
      <c r="E95" s="76"/>
      <c r="F95" s="76"/>
      <c r="G95" s="76"/>
      <c r="H95" s="76"/>
      <c r="I95" s="76"/>
      <c r="J95" s="76"/>
      <c r="K95" s="76"/>
    </row>
    <row r="96" spans="2:11" x14ac:dyDescent="0.25">
      <c r="B96" s="76"/>
      <c r="C96" s="76"/>
      <c r="D96" s="76"/>
      <c r="E96" s="76"/>
      <c r="F96" s="76"/>
      <c r="G96" s="76"/>
      <c r="H96" s="76"/>
      <c r="I96" s="76"/>
      <c r="J96" s="76"/>
      <c r="K96" s="76"/>
    </row>
    <row r="97" spans="2:11" x14ac:dyDescent="0.25">
      <c r="B97" s="76"/>
      <c r="C97" s="76"/>
      <c r="D97" s="76"/>
      <c r="E97" s="76"/>
      <c r="F97" s="76"/>
      <c r="G97" s="76"/>
      <c r="H97" s="76"/>
      <c r="I97" s="76"/>
      <c r="J97" s="76"/>
      <c r="K97" s="76"/>
    </row>
    <row r="98" spans="2:11" x14ac:dyDescent="0.25">
      <c r="B98" s="76"/>
      <c r="C98" s="76"/>
      <c r="D98" s="76"/>
      <c r="E98" s="76"/>
      <c r="F98" s="76"/>
      <c r="G98" s="76"/>
      <c r="H98" s="76"/>
      <c r="I98" s="76"/>
      <c r="J98" s="76"/>
      <c r="K98" s="76"/>
    </row>
    <row r="99" spans="2:11" x14ac:dyDescent="0.25">
      <c r="B99" s="76"/>
      <c r="C99" s="76"/>
      <c r="D99" s="76"/>
      <c r="E99" s="76"/>
      <c r="F99" s="76"/>
      <c r="G99" s="76"/>
      <c r="H99" s="76"/>
      <c r="I99" s="76"/>
      <c r="J99" s="76"/>
      <c r="K99" s="76"/>
    </row>
    <row r="100" spans="2:11" x14ac:dyDescent="0.25">
      <c r="B100" s="76"/>
      <c r="C100" s="76"/>
      <c r="D100" s="76"/>
      <c r="E100" s="76"/>
      <c r="F100" s="76"/>
      <c r="G100" s="76"/>
      <c r="H100" s="76"/>
      <c r="I100" s="76"/>
      <c r="J100" s="76"/>
      <c r="K100" s="76"/>
    </row>
    <row r="101" spans="2:11" x14ac:dyDescent="0.25">
      <c r="B101" s="76"/>
      <c r="C101" s="76"/>
      <c r="D101" s="76"/>
      <c r="E101" s="76"/>
      <c r="F101" s="76"/>
      <c r="G101" s="76"/>
      <c r="H101" s="76"/>
      <c r="I101" s="76"/>
      <c r="J101" s="76"/>
      <c r="K101" s="76"/>
    </row>
    <row r="102" spans="2:11" x14ac:dyDescent="0.25">
      <c r="B102" s="76"/>
      <c r="C102" s="76"/>
      <c r="D102" s="76"/>
      <c r="E102" s="76"/>
      <c r="F102" s="76"/>
      <c r="G102" s="76"/>
      <c r="H102" s="76"/>
      <c r="I102" s="76"/>
      <c r="J102" s="76"/>
      <c r="K102" s="76"/>
    </row>
    <row r="103" spans="2:11" x14ac:dyDescent="0.25">
      <c r="B103" s="76"/>
      <c r="C103" s="76"/>
      <c r="D103" s="76"/>
      <c r="E103" s="76"/>
      <c r="F103" s="76"/>
      <c r="G103" s="76"/>
      <c r="H103" s="76"/>
      <c r="I103" s="76"/>
      <c r="J103" s="76"/>
      <c r="K103" s="76"/>
    </row>
    <row r="104" spans="2:11" x14ac:dyDescent="0.25">
      <c r="B104" s="76"/>
      <c r="C104" s="76"/>
      <c r="D104" s="76"/>
      <c r="E104" s="76"/>
      <c r="F104" s="76"/>
      <c r="G104" s="76"/>
      <c r="H104" s="76"/>
      <c r="I104" s="76"/>
      <c r="J104" s="76"/>
      <c r="K104" s="76"/>
    </row>
    <row r="105" spans="2:11" x14ac:dyDescent="0.25">
      <c r="B105" s="76"/>
      <c r="C105" s="76"/>
      <c r="D105" s="76"/>
      <c r="E105" s="76"/>
      <c r="F105" s="76"/>
      <c r="G105" s="76"/>
      <c r="H105" s="76"/>
      <c r="I105" s="76"/>
      <c r="J105" s="76"/>
      <c r="K105" s="76"/>
    </row>
    <row r="106" spans="2:11" x14ac:dyDescent="0.25">
      <c r="B106" s="76"/>
      <c r="C106" s="76"/>
      <c r="D106" s="76"/>
      <c r="E106" s="76"/>
      <c r="F106" s="76"/>
      <c r="G106" s="76"/>
      <c r="H106" s="76"/>
      <c r="I106" s="76"/>
      <c r="J106" s="76"/>
      <c r="K106" s="76"/>
    </row>
    <row r="107" spans="2:11" x14ac:dyDescent="0.25">
      <c r="B107" s="76"/>
      <c r="C107" s="76"/>
      <c r="D107" s="76"/>
      <c r="E107" s="76"/>
      <c r="F107" s="76"/>
      <c r="G107" s="76"/>
      <c r="H107" s="76"/>
      <c r="I107" s="76"/>
      <c r="J107" s="76"/>
      <c r="K107" s="76"/>
    </row>
    <row r="108" spans="2:11" x14ac:dyDescent="0.25">
      <c r="B108" s="76"/>
      <c r="C108" s="76"/>
      <c r="D108" s="76"/>
      <c r="E108" s="76"/>
      <c r="F108" s="76"/>
      <c r="G108" s="76"/>
      <c r="H108" s="76"/>
      <c r="I108" s="76"/>
      <c r="J108" s="76"/>
      <c r="K108" s="76"/>
    </row>
    <row r="109" spans="2:11" x14ac:dyDescent="0.25">
      <c r="B109" s="76"/>
      <c r="C109" s="76"/>
      <c r="D109" s="76"/>
      <c r="E109" s="76"/>
      <c r="F109" s="76"/>
      <c r="G109" s="76"/>
      <c r="H109" s="76"/>
      <c r="I109" s="76"/>
      <c r="J109" s="76"/>
      <c r="K109" s="76"/>
    </row>
    <row r="110" spans="2:11" x14ac:dyDescent="0.25">
      <c r="B110" s="76"/>
      <c r="C110" s="76"/>
      <c r="D110" s="76"/>
      <c r="E110" s="76"/>
      <c r="F110" s="76"/>
      <c r="G110" s="76"/>
      <c r="H110" s="76"/>
      <c r="I110" s="76"/>
      <c r="J110" s="76"/>
      <c r="K110" s="76"/>
    </row>
    <row r="111" spans="2:11" x14ac:dyDescent="0.25">
      <c r="B111" s="76"/>
      <c r="C111" s="76"/>
      <c r="D111" s="76"/>
      <c r="E111" s="76"/>
      <c r="F111" s="76"/>
      <c r="G111" s="76"/>
      <c r="H111" s="76"/>
      <c r="I111" s="76"/>
      <c r="J111" s="76"/>
      <c r="K111" s="76"/>
    </row>
    <row r="112" spans="2:11" x14ac:dyDescent="0.25">
      <c r="B112" s="76"/>
      <c r="C112" s="76"/>
      <c r="D112" s="76"/>
      <c r="E112" s="76"/>
      <c r="F112" s="76"/>
      <c r="G112" s="76"/>
      <c r="H112" s="76"/>
      <c r="I112" s="76"/>
      <c r="J112" s="76"/>
      <c r="K112" s="76"/>
    </row>
    <row r="113" spans="2:11" x14ac:dyDescent="0.25">
      <c r="B113" s="76"/>
      <c r="C113" s="76"/>
      <c r="D113" s="76"/>
      <c r="E113" s="76"/>
      <c r="F113" s="76"/>
      <c r="G113" s="76"/>
      <c r="H113" s="76"/>
      <c r="I113" s="76"/>
      <c r="J113" s="76"/>
      <c r="K113" s="76"/>
    </row>
    <row r="114" spans="2:11" x14ac:dyDescent="0.25">
      <c r="B114" s="76"/>
      <c r="C114" s="76"/>
      <c r="D114" s="76"/>
      <c r="E114" s="76"/>
      <c r="F114" s="76"/>
      <c r="G114" s="76"/>
      <c r="H114" s="76"/>
      <c r="I114" s="76"/>
      <c r="J114" s="76"/>
      <c r="K114" s="76"/>
    </row>
    <row r="115" spans="2:11" x14ac:dyDescent="0.25">
      <c r="B115" s="76"/>
      <c r="C115" s="76"/>
      <c r="D115" s="76"/>
      <c r="E115" s="76"/>
      <c r="F115" s="76"/>
      <c r="G115" s="76"/>
      <c r="H115" s="76"/>
      <c r="I115" s="76"/>
      <c r="J115" s="76"/>
      <c r="K115" s="76"/>
    </row>
    <row r="116" spans="2:11" x14ac:dyDescent="0.25">
      <c r="B116" s="76"/>
      <c r="C116" s="76"/>
      <c r="D116" s="76"/>
      <c r="E116" s="76"/>
      <c r="F116" s="76"/>
      <c r="G116" s="76"/>
      <c r="H116" s="76"/>
      <c r="I116" s="76"/>
      <c r="J116" s="76"/>
      <c r="K116" s="76"/>
    </row>
    <row r="117" spans="2:11" x14ac:dyDescent="0.25">
      <c r="B117" s="76"/>
      <c r="C117" s="76"/>
      <c r="D117" s="76"/>
      <c r="E117" s="76"/>
      <c r="F117" s="76"/>
      <c r="G117" s="76"/>
      <c r="H117" s="76"/>
      <c r="I117" s="76"/>
      <c r="J117" s="76"/>
      <c r="K117" s="76"/>
    </row>
    <row r="118" spans="2:11" x14ac:dyDescent="0.25">
      <c r="B118" s="76"/>
      <c r="C118" s="76"/>
      <c r="D118" s="76"/>
      <c r="E118" s="76"/>
      <c r="F118" s="76"/>
      <c r="G118" s="76"/>
      <c r="H118" s="76"/>
      <c r="I118" s="76"/>
      <c r="J118" s="76"/>
      <c r="K118" s="76"/>
    </row>
    <row r="119" spans="2:11" x14ac:dyDescent="0.25">
      <c r="B119" s="76"/>
      <c r="C119" s="76"/>
      <c r="D119" s="76"/>
      <c r="E119" s="76"/>
      <c r="F119" s="76"/>
      <c r="G119" s="76"/>
      <c r="H119" s="76"/>
      <c r="I119" s="76"/>
      <c r="J119" s="76"/>
      <c r="K119" s="76"/>
    </row>
    <row r="120" spans="2:11" x14ac:dyDescent="0.25">
      <c r="B120" s="76"/>
      <c r="C120" s="76"/>
      <c r="D120" s="76"/>
      <c r="E120" s="76"/>
      <c r="F120" s="76"/>
      <c r="G120" s="76"/>
      <c r="H120" s="76"/>
      <c r="I120" s="76"/>
      <c r="J120" s="76"/>
      <c r="K120" s="76"/>
    </row>
    <row r="121" spans="2:11" x14ac:dyDescent="0.25">
      <c r="B121" s="76"/>
      <c r="C121" s="76"/>
      <c r="D121" s="76"/>
      <c r="E121" s="76"/>
      <c r="F121" s="76"/>
      <c r="G121" s="76"/>
      <c r="H121" s="76"/>
      <c r="I121" s="76"/>
      <c r="J121" s="76"/>
      <c r="K121" s="76"/>
    </row>
    <row r="122" spans="2:11" x14ac:dyDescent="0.25">
      <c r="B122" s="76"/>
      <c r="C122" s="76"/>
      <c r="D122" s="76"/>
      <c r="E122" s="76"/>
      <c r="F122" s="76"/>
      <c r="G122" s="76"/>
      <c r="H122" s="76"/>
      <c r="I122" s="76"/>
      <c r="J122" s="76"/>
      <c r="K122" s="76"/>
    </row>
    <row r="123" spans="2:11" x14ac:dyDescent="0.25">
      <c r="B123" s="76"/>
      <c r="C123" s="76"/>
      <c r="D123" s="76"/>
      <c r="E123" s="76"/>
      <c r="F123" s="76"/>
      <c r="G123" s="76"/>
      <c r="H123" s="76"/>
      <c r="I123" s="76"/>
      <c r="J123" s="76"/>
      <c r="K123" s="76"/>
    </row>
    <row r="124" spans="2:11" x14ac:dyDescent="0.25">
      <c r="B124" s="76"/>
      <c r="C124" s="76"/>
      <c r="D124" s="76"/>
      <c r="E124" s="76"/>
      <c r="F124" s="76"/>
      <c r="G124" s="76"/>
      <c r="H124" s="76"/>
      <c r="I124" s="76"/>
      <c r="J124" s="76"/>
      <c r="K124" s="76"/>
    </row>
    <row r="125" spans="2:11" x14ac:dyDescent="0.25">
      <c r="B125" s="76"/>
      <c r="C125" s="76"/>
      <c r="D125" s="76"/>
      <c r="E125" s="76"/>
      <c r="F125" s="76"/>
      <c r="G125" s="76"/>
      <c r="H125" s="76"/>
      <c r="I125" s="76"/>
      <c r="J125" s="76"/>
      <c r="K125" s="76"/>
    </row>
    <row r="126" spans="2:11" x14ac:dyDescent="0.25">
      <c r="B126" s="76"/>
      <c r="C126" s="76"/>
      <c r="D126" s="76"/>
      <c r="E126" s="76"/>
      <c r="F126" s="76"/>
      <c r="G126" s="76"/>
      <c r="H126" s="76"/>
      <c r="I126" s="76"/>
      <c r="J126" s="76"/>
      <c r="K126" s="76"/>
    </row>
    <row r="127" spans="2:11" x14ac:dyDescent="0.25">
      <c r="B127" s="76"/>
      <c r="C127" s="76"/>
      <c r="D127" s="76"/>
      <c r="E127" s="76"/>
      <c r="F127" s="76"/>
      <c r="G127" s="76"/>
      <c r="H127" s="76"/>
      <c r="I127" s="76"/>
      <c r="J127" s="76"/>
      <c r="K127" s="76"/>
    </row>
    <row r="128" spans="2:11" x14ac:dyDescent="0.25">
      <c r="B128" s="76"/>
      <c r="C128" s="76"/>
      <c r="D128" s="76"/>
      <c r="E128" s="76"/>
      <c r="F128" s="76"/>
      <c r="G128" s="76"/>
      <c r="H128" s="76"/>
      <c r="I128" s="76"/>
      <c r="J128" s="76"/>
      <c r="K128" s="76"/>
    </row>
    <row r="129" spans="2:11" x14ac:dyDescent="0.25">
      <c r="B129" s="76"/>
      <c r="C129" s="76"/>
      <c r="D129" s="76"/>
      <c r="E129" s="76"/>
      <c r="F129" s="76"/>
      <c r="G129" s="76"/>
      <c r="H129" s="76"/>
      <c r="I129" s="76"/>
      <c r="J129" s="76"/>
      <c r="K129" s="76"/>
    </row>
    <row r="130" spans="2:11" x14ac:dyDescent="0.25">
      <c r="B130" s="76"/>
      <c r="C130" s="76"/>
      <c r="D130" s="76"/>
      <c r="E130" s="76"/>
      <c r="F130" s="76"/>
      <c r="G130" s="76"/>
      <c r="H130" s="76"/>
      <c r="I130" s="76"/>
      <c r="J130" s="76"/>
      <c r="K130" s="76"/>
    </row>
    <row r="131" spans="2:11" x14ac:dyDescent="0.25">
      <c r="B131" s="76"/>
      <c r="C131" s="76"/>
      <c r="D131" s="76"/>
      <c r="E131" s="76"/>
      <c r="F131" s="76"/>
      <c r="G131" s="76"/>
      <c r="H131" s="76"/>
      <c r="I131" s="76"/>
      <c r="J131" s="76"/>
      <c r="K131" s="76"/>
    </row>
    <row r="132" spans="2:11" x14ac:dyDescent="0.25">
      <c r="B132" s="76"/>
      <c r="C132" s="76"/>
      <c r="D132" s="76"/>
      <c r="E132" s="76"/>
      <c r="F132" s="76"/>
      <c r="G132" s="76"/>
      <c r="H132" s="76"/>
      <c r="I132" s="76"/>
      <c r="J132" s="76"/>
      <c r="K132" s="76"/>
    </row>
    <row r="133" spans="2:11" x14ac:dyDescent="0.25">
      <c r="B133" s="76"/>
      <c r="C133" s="76"/>
      <c r="D133" s="76"/>
      <c r="E133" s="76"/>
      <c r="F133" s="76"/>
      <c r="G133" s="76"/>
      <c r="H133" s="76"/>
      <c r="I133" s="76"/>
      <c r="J133" s="76"/>
      <c r="K133" s="76"/>
    </row>
    <row r="134" spans="2:11" x14ac:dyDescent="0.25">
      <c r="B134" s="76"/>
      <c r="C134" s="76"/>
      <c r="D134" s="76"/>
      <c r="E134" s="76"/>
      <c r="F134" s="76"/>
      <c r="G134" s="76"/>
      <c r="H134" s="76"/>
      <c r="I134" s="76"/>
      <c r="J134" s="76"/>
      <c r="K134" s="76"/>
    </row>
    <row r="135" spans="2:11" x14ac:dyDescent="0.25">
      <c r="B135" s="76"/>
      <c r="C135" s="76"/>
      <c r="D135" s="76"/>
      <c r="E135" s="76"/>
      <c r="F135" s="76"/>
      <c r="G135" s="76"/>
      <c r="H135" s="76"/>
      <c r="I135" s="76"/>
      <c r="J135" s="76"/>
      <c r="K135" s="76"/>
    </row>
    <row r="136" spans="2:11" x14ac:dyDescent="0.25">
      <c r="B136" s="76"/>
      <c r="C136" s="76"/>
      <c r="D136" s="76"/>
      <c r="E136" s="76"/>
      <c r="F136" s="76"/>
      <c r="G136" s="76"/>
      <c r="H136" s="76"/>
      <c r="I136" s="76"/>
      <c r="J136" s="76"/>
      <c r="K136" s="76"/>
    </row>
    <row r="137" spans="2:11" x14ac:dyDescent="0.25">
      <c r="B137" s="76"/>
      <c r="C137" s="76"/>
      <c r="D137" s="76"/>
      <c r="E137" s="76"/>
      <c r="F137" s="76"/>
      <c r="G137" s="76"/>
      <c r="H137" s="76"/>
      <c r="I137" s="76"/>
      <c r="J137" s="76"/>
      <c r="K137" s="76"/>
    </row>
    <row r="138" spans="2:11" x14ac:dyDescent="0.25">
      <c r="B138" s="76"/>
      <c r="C138" s="76"/>
      <c r="D138" s="76"/>
      <c r="E138" s="76"/>
      <c r="F138" s="76"/>
      <c r="G138" s="76"/>
      <c r="H138" s="76"/>
      <c r="I138" s="76"/>
      <c r="J138" s="76"/>
      <c r="K138" s="76"/>
    </row>
    <row r="139" spans="2:11" x14ac:dyDescent="0.25">
      <c r="B139" s="76"/>
      <c r="C139" s="76"/>
      <c r="D139" s="76"/>
      <c r="E139" s="76"/>
      <c r="F139" s="76"/>
      <c r="G139" s="76"/>
      <c r="H139" s="76"/>
      <c r="I139" s="76"/>
      <c r="J139" s="76"/>
      <c r="K139" s="76"/>
    </row>
    <row r="140" spans="2:11" x14ac:dyDescent="0.25">
      <c r="B140" s="76"/>
      <c r="C140" s="76"/>
      <c r="D140" s="76"/>
      <c r="E140" s="76"/>
      <c r="F140" s="76"/>
      <c r="G140" s="76"/>
      <c r="H140" s="76"/>
      <c r="I140" s="76"/>
      <c r="J140" s="76"/>
      <c r="K140" s="76"/>
    </row>
    <row r="141" spans="2:11" x14ac:dyDescent="0.25">
      <c r="B141" s="76"/>
      <c r="C141" s="76"/>
      <c r="D141" s="76"/>
      <c r="E141" s="76"/>
      <c r="F141" s="76"/>
      <c r="G141" s="76"/>
      <c r="H141" s="76"/>
      <c r="I141" s="76"/>
      <c r="J141" s="76"/>
      <c r="K141" s="76"/>
    </row>
    <row r="142" spans="2:11" x14ac:dyDescent="0.25">
      <c r="B142" s="76"/>
      <c r="C142" s="76"/>
      <c r="D142" s="76"/>
      <c r="E142" s="76"/>
      <c r="F142" s="76"/>
      <c r="G142" s="76"/>
      <c r="H142" s="76"/>
      <c r="I142" s="76"/>
      <c r="J142" s="76"/>
      <c r="K142" s="76"/>
    </row>
    <row r="143" spans="2:11" x14ac:dyDescent="0.25">
      <c r="B143" s="76"/>
      <c r="C143" s="76"/>
      <c r="D143" s="76"/>
      <c r="E143" s="76"/>
      <c r="F143" s="76"/>
      <c r="G143" s="76"/>
      <c r="H143" s="76"/>
      <c r="I143" s="76"/>
      <c r="J143" s="76"/>
      <c r="K143" s="76"/>
    </row>
    <row r="144" spans="2:11" x14ac:dyDescent="0.25">
      <c r="B144" s="76"/>
      <c r="C144" s="76"/>
      <c r="D144" s="76"/>
      <c r="E144" s="76"/>
      <c r="F144" s="76"/>
      <c r="G144" s="76"/>
      <c r="H144" s="76"/>
      <c r="I144" s="76"/>
      <c r="J144" s="76"/>
      <c r="K144" s="76"/>
    </row>
    <row r="145" spans="2:11" x14ac:dyDescent="0.25">
      <c r="B145" s="76"/>
      <c r="C145" s="76"/>
      <c r="D145" s="76"/>
      <c r="E145" s="76"/>
      <c r="F145" s="76"/>
      <c r="G145" s="76"/>
      <c r="H145" s="76"/>
      <c r="I145" s="76"/>
      <c r="J145" s="76"/>
      <c r="K145" s="76"/>
    </row>
    <row r="146" spans="2:11" x14ac:dyDescent="0.25">
      <c r="B146" s="76"/>
      <c r="C146" s="76"/>
      <c r="D146" s="76"/>
      <c r="E146" s="76"/>
      <c r="F146" s="76"/>
      <c r="G146" s="76"/>
      <c r="H146" s="76"/>
      <c r="I146" s="76"/>
      <c r="J146" s="76"/>
      <c r="K146" s="76"/>
    </row>
    <row r="147" spans="2:11" x14ac:dyDescent="0.25">
      <c r="B147" s="76"/>
      <c r="C147" s="76"/>
      <c r="D147" s="76"/>
      <c r="E147" s="76"/>
      <c r="F147" s="76"/>
      <c r="G147" s="76"/>
      <c r="H147" s="76"/>
      <c r="I147" s="76"/>
      <c r="J147" s="76"/>
      <c r="K147" s="76"/>
    </row>
    <row r="148" spans="2:11" x14ac:dyDescent="0.25">
      <c r="B148" s="76"/>
      <c r="C148" s="76"/>
      <c r="D148" s="76"/>
      <c r="E148" s="76"/>
      <c r="F148" s="76"/>
      <c r="G148" s="76"/>
      <c r="H148" s="76"/>
      <c r="I148" s="76"/>
      <c r="J148" s="76"/>
      <c r="K148" s="76"/>
    </row>
    <row r="149" spans="2:11" x14ac:dyDescent="0.25">
      <c r="B149" s="76"/>
      <c r="C149" s="76"/>
      <c r="D149" s="76"/>
      <c r="E149" s="76"/>
      <c r="F149" s="76"/>
      <c r="G149" s="76"/>
      <c r="H149" s="76"/>
      <c r="I149" s="76"/>
      <c r="J149" s="76"/>
      <c r="K149" s="76"/>
    </row>
    <row r="150" spans="2:11" x14ac:dyDescent="0.25">
      <c r="B150" s="76"/>
      <c r="C150" s="76"/>
      <c r="D150" s="76"/>
      <c r="E150" s="76"/>
      <c r="F150" s="76"/>
      <c r="G150" s="76"/>
      <c r="H150" s="76"/>
      <c r="I150" s="76"/>
      <c r="J150" s="76"/>
      <c r="K150" s="76"/>
    </row>
    <row r="151" spans="2:11" x14ac:dyDescent="0.25">
      <c r="B151" s="76"/>
      <c r="C151" s="76"/>
      <c r="D151" s="76"/>
      <c r="E151" s="76"/>
      <c r="F151" s="76"/>
      <c r="G151" s="76"/>
      <c r="H151" s="76"/>
      <c r="I151" s="76"/>
      <c r="J151" s="76"/>
      <c r="K151" s="76"/>
    </row>
    <row r="152" spans="2:11" x14ac:dyDescent="0.25">
      <c r="B152" s="76"/>
      <c r="C152" s="76"/>
      <c r="D152" s="76"/>
      <c r="E152" s="76"/>
      <c r="F152" s="76"/>
      <c r="G152" s="76"/>
      <c r="H152" s="76"/>
      <c r="I152" s="76"/>
      <c r="J152" s="76"/>
      <c r="K152" s="76"/>
    </row>
    <row r="153" spans="2:11" x14ac:dyDescent="0.25">
      <c r="B153" s="76"/>
      <c r="C153" s="76"/>
      <c r="D153" s="76"/>
      <c r="E153" s="76"/>
      <c r="F153" s="76"/>
      <c r="G153" s="76"/>
      <c r="H153" s="76"/>
      <c r="I153" s="76"/>
      <c r="J153" s="76"/>
      <c r="K153" s="76"/>
    </row>
    <row r="154" spans="2:11" x14ac:dyDescent="0.25">
      <c r="B154" s="76"/>
      <c r="C154" s="76"/>
      <c r="D154" s="76"/>
      <c r="E154" s="76"/>
      <c r="F154" s="76"/>
      <c r="G154" s="76"/>
      <c r="H154" s="76"/>
      <c r="I154" s="76"/>
      <c r="J154" s="76"/>
      <c r="K154" s="76"/>
    </row>
  </sheetData>
  <mergeCells count="2">
    <mergeCell ref="A10:A12"/>
    <mergeCell ref="A14:A16"/>
  </mergeCells>
  <pageMargins left="0.7" right="0.19685039370078738" top="3.9370078740157487E-2" bottom="3.9370078740157487E-2" header="0"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sheetPr>
  <dimension ref="A1:F65"/>
  <sheetViews>
    <sheetView zoomScaleNormal="100" workbookViewId="0">
      <selection activeCell="H61" sqref="H61"/>
    </sheetView>
  </sheetViews>
  <sheetFormatPr baseColWidth="10" defaultRowHeight="15" x14ac:dyDescent="0.25"/>
  <cols>
    <col min="1" max="1" width="54.85546875" style="678" bestFit="1" customWidth="1"/>
    <col min="2" max="3" width="13.7109375" style="678" bestFit="1" customWidth="1"/>
    <col min="4" max="4" width="52.28515625" style="678" bestFit="1" customWidth="1"/>
    <col min="5" max="6" width="13.7109375" style="678" bestFit="1" customWidth="1"/>
    <col min="7" max="16384" width="11.42578125" style="678"/>
  </cols>
  <sheetData>
    <row r="1" spans="1:6" ht="21" x14ac:dyDescent="0.35">
      <c r="A1" s="682" t="s">
        <v>1214</v>
      </c>
    </row>
    <row r="2" spans="1:6" ht="18.75" x14ac:dyDescent="0.3">
      <c r="A2" s="683" t="s">
        <v>1268</v>
      </c>
    </row>
    <row r="3" spans="1:6" x14ac:dyDescent="0.25">
      <c r="A3" s="678" t="s">
        <v>1267</v>
      </c>
    </row>
    <row r="5" spans="1:6" x14ac:dyDescent="0.25">
      <c r="A5" s="843" t="s">
        <v>1691</v>
      </c>
      <c r="B5" s="843" t="s">
        <v>3351</v>
      </c>
      <c r="C5" s="843" t="s">
        <v>2612</v>
      </c>
      <c r="D5" s="843" t="s">
        <v>1692</v>
      </c>
      <c r="E5" s="843" t="s">
        <v>3351</v>
      </c>
      <c r="F5" s="843" t="s">
        <v>2612</v>
      </c>
    </row>
    <row r="6" spans="1:6" x14ac:dyDescent="0.25">
      <c r="A6" s="844"/>
      <c r="B6" s="845"/>
      <c r="C6" s="845"/>
      <c r="D6" s="844"/>
      <c r="E6" s="845"/>
      <c r="F6" s="845"/>
    </row>
    <row r="7" spans="1:6" x14ac:dyDescent="0.25">
      <c r="A7" s="846" t="s">
        <v>2613</v>
      </c>
      <c r="B7" s="847">
        <v>485278706.54000002</v>
      </c>
      <c r="C7" s="847">
        <v>476722379.07999998</v>
      </c>
      <c r="D7" s="846" t="s">
        <v>2614</v>
      </c>
      <c r="E7" s="848" t="s">
        <v>3352</v>
      </c>
      <c r="F7" s="848" t="s">
        <v>3353</v>
      </c>
    </row>
    <row r="8" spans="1:6" x14ac:dyDescent="0.25">
      <c r="A8" s="844"/>
      <c r="B8" s="845"/>
      <c r="C8" s="845"/>
      <c r="D8" s="844"/>
      <c r="E8" s="845"/>
      <c r="F8" s="845"/>
    </row>
    <row r="9" spans="1:6" x14ac:dyDescent="0.25">
      <c r="A9" s="849" t="s">
        <v>2615</v>
      </c>
      <c r="B9" s="850">
        <v>6145337.3200000003</v>
      </c>
      <c r="C9" s="850">
        <v>3390740.95</v>
      </c>
      <c r="D9" s="849" t="s">
        <v>2616</v>
      </c>
      <c r="E9" s="851" t="s">
        <v>3354</v>
      </c>
      <c r="F9" s="851" t="s">
        <v>3355</v>
      </c>
    </row>
    <row r="10" spans="1:6" x14ac:dyDescent="0.25">
      <c r="A10" s="852" t="s">
        <v>2617</v>
      </c>
      <c r="B10" s="853">
        <v>4991123.24</v>
      </c>
      <c r="C10" s="853">
        <v>1884011.62</v>
      </c>
      <c r="D10" s="854"/>
      <c r="E10" s="845"/>
      <c r="F10" s="845"/>
    </row>
    <row r="11" spans="1:6" x14ac:dyDescent="0.25">
      <c r="A11" s="852" t="s">
        <v>2618</v>
      </c>
      <c r="B11" s="853">
        <v>1154214.08</v>
      </c>
      <c r="C11" s="853">
        <v>1506729.33</v>
      </c>
      <c r="D11" s="855" t="s">
        <v>2619</v>
      </c>
      <c r="E11" s="851" t="s">
        <v>2620</v>
      </c>
      <c r="F11" s="851" t="s">
        <v>2620</v>
      </c>
    </row>
    <row r="12" spans="1:6" x14ac:dyDescent="0.25">
      <c r="A12" s="852" t="s">
        <v>2621</v>
      </c>
      <c r="B12" s="856">
        <v>0</v>
      </c>
      <c r="C12" s="856">
        <v>0</v>
      </c>
      <c r="D12" s="857"/>
      <c r="E12" s="845"/>
      <c r="F12" s="845"/>
    </row>
    <row r="13" spans="1:6" x14ac:dyDescent="0.25">
      <c r="A13" s="844"/>
      <c r="B13" s="845"/>
      <c r="C13" s="845"/>
      <c r="D13" s="855" t="s">
        <v>2622</v>
      </c>
      <c r="E13" s="851" t="s">
        <v>3356</v>
      </c>
      <c r="F13" s="851" t="s">
        <v>3357</v>
      </c>
    </row>
    <row r="14" spans="1:6" x14ac:dyDescent="0.25">
      <c r="A14" s="849" t="s">
        <v>2623</v>
      </c>
      <c r="B14" s="850">
        <v>433724299.61000001</v>
      </c>
      <c r="C14" s="850">
        <v>440155318.14999998</v>
      </c>
      <c r="D14" s="857"/>
      <c r="E14" s="845"/>
      <c r="F14" s="845"/>
    </row>
    <row r="15" spans="1:6" x14ac:dyDescent="0.25">
      <c r="A15" s="852" t="s">
        <v>2624</v>
      </c>
      <c r="B15" s="853">
        <v>221622057.84</v>
      </c>
      <c r="C15" s="853">
        <v>209915478.52000001</v>
      </c>
      <c r="D15" s="855" t="s">
        <v>2625</v>
      </c>
      <c r="E15" s="851" t="s">
        <v>3358</v>
      </c>
      <c r="F15" s="851" t="s">
        <v>3359</v>
      </c>
    </row>
    <row r="16" spans="1:6" x14ac:dyDescent="0.25">
      <c r="A16" s="852" t="s">
        <v>2626</v>
      </c>
      <c r="B16" s="853">
        <v>188139614.08000001</v>
      </c>
      <c r="C16" s="853">
        <v>202809752.43000001</v>
      </c>
      <c r="D16" s="844"/>
      <c r="E16" s="845"/>
      <c r="F16" s="845"/>
    </row>
    <row r="17" spans="1:6" x14ac:dyDescent="0.25">
      <c r="A17" s="852" t="s">
        <v>2627</v>
      </c>
      <c r="B17" s="853">
        <v>119913.91</v>
      </c>
      <c r="C17" s="853">
        <v>161182.32999999999</v>
      </c>
      <c r="D17" s="849" t="s">
        <v>2628</v>
      </c>
      <c r="E17" s="851" t="s">
        <v>1610</v>
      </c>
      <c r="F17" s="851" t="s">
        <v>1610</v>
      </c>
    </row>
    <row r="18" spans="1:6" x14ac:dyDescent="0.25">
      <c r="A18" s="852" t="s">
        <v>2629</v>
      </c>
      <c r="B18" s="853">
        <v>21586823</v>
      </c>
      <c r="C18" s="853">
        <v>24978542.989999998</v>
      </c>
      <c r="D18" s="854"/>
      <c r="E18" s="845"/>
      <c r="F18" s="845"/>
    </row>
    <row r="19" spans="1:6" x14ac:dyDescent="0.25">
      <c r="A19" s="852" t="s">
        <v>2630</v>
      </c>
      <c r="B19" s="853">
        <v>2255890.7799999998</v>
      </c>
      <c r="C19" s="853">
        <v>2290361.88</v>
      </c>
      <c r="D19" s="855" t="s">
        <v>2631</v>
      </c>
      <c r="E19" s="851" t="s">
        <v>1610</v>
      </c>
      <c r="F19" s="851" t="s">
        <v>1610</v>
      </c>
    </row>
    <row r="20" spans="1:6" x14ac:dyDescent="0.25">
      <c r="A20" s="844"/>
      <c r="B20" s="845"/>
      <c r="C20" s="845"/>
      <c r="D20" s="857"/>
      <c r="E20" s="845"/>
      <c r="F20" s="845"/>
    </row>
    <row r="21" spans="1:6" x14ac:dyDescent="0.25">
      <c r="A21" s="849" t="s">
        <v>2632</v>
      </c>
      <c r="B21" s="850">
        <v>25105681.98</v>
      </c>
      <c r="C21" s="850">
        <v>16905034.629999999</v>
      </c>
      <c r="D21" s="855" t="s">
        <v>2633</v>
      </c>
      <c r="E21" s="851" t="s">
        <v>1610</v>
      </c>
      <c r="F21" s="851" t="s">
        <v>1610</v>
      </c>
    </row>
    <row r="22" spans="1:6" x14ac:dyDescent="0.25">
      <c r="A22" s="852" t="s">
        <v>2634</v>
      </c>
      <c r="B22" s="856">
        <v>0</v>
      </c>
      <c r="C22" s="856">
        <v>0</v>
      </c>
      <c r="D22" s="857"/>
      <c r="E22" s="845"/>
      <c r="F22" s="845"/>
    </row>
    <row r="23" spans="1:6" x14ac:dyDescent="0.25">
      <c r="A23" s="852" t="s">
        <v>2626</v>
      </c>
      <c r="B23" s="853">
        <v>25105681.98</v>
      </c>
      <c r="C23" s="853">
        <v>16905034.629999999</v>
      </c>
      <c r="D23" s="855" t="s">
        <v>2635</v>
      </c>
      <c r="E23" s="851" t="s">
        <v>1610</v>
      </c>
      <c r="F23" s="851" t="s">
        <v>1610</v>
      </c>
    </row>
    <row r="24" spans="1:6" x14ac:dyDescent="0.25">
      <c r="A24" s="844"/>
      <c r="B24" s="845"/>
      <c r="C24" s="845"/>
      <c r="D24" s="854"/>
      <c r="E24" s="845"/>
      <c r="F24" s="845"/>
    </row>
    <row r="25" spans="1:6" x14ac:dyDescent="0.25">
      <c r="A25" s="849" t="s">
        <v>2636</v>
      </c>
      <c r="B25" s="858">
        <v>0</v>
      </c>
      <c r="C25" s="850">
        <v>0</v>
      </c>
      <c r="D25" s="849" t="s">
        <v>2637</v>
      </c>
      <c r="E25" s="851" t="s">
        <v>3360</v>
      </c>
      <c r="F25" s="851" t="s">
        <v>2638</v>
      </c>
    </row>
    <row r="26" spans="1:6" x14ac:dyDescent="0.25">
      <c r="A26" s="852" t="s">
        <v>2639</v>
      </c>
      <c r="B26" s="856">
        <v>0</v>
      </c>
      <c r="C26" s="853">
        <v>0</v>
      </c>
      <c r="D26" s="854"/>
      <c r="E26" s="845"/>
      <c r="F26" s="845"/>
    </row>
    <row r="27" spans="1:6" x14ac:dyDescent="0.25">
      <c r="A27" s="852" t="s">
        <v>2640</v>
      </c>
      <c r="B27" s="856">
        <v>0</v>
      </c>
      <c r="C27" s="856">
        <v>0</v>
      </c>
      <c r="D27" s="846" t="s">
        <v>2641</v>
      </c>
      <c r="E27" s="848" t="s">
        <v>3361</v>
      </c>
      <c r="F27" s="848" t="s">
        <v>2642</v>
      </c>
    </row>
    <row r="28" spans="1:6" x14ac:dyDescent="0.25">
      <c r="A28" s="844"/>
      <c r="B28" s="845"/>
      <c r="C28" s="845"/>
      <c r="D28" s="844"/>
      <c r="E28" s="845"/>
      <c r="F28" s="845"/>
    </row>
    <row r="29" spans="1:6" x14ac:dyDescent="0.25">
      <c r="A29" s="849" t="s">
        <v>2643</v>
      </c>
      <c r="B29" s="850">
        <v>20303387.629999999</v>
      </c>
      <c r="C29" s="850">
        <v>16271285.35</v>
      </c>
      <c r="D29" s="849" t="s">
        <v>2644</v>
      </c>
      <c r="E29" s="851" t="s">
        <v>1610</v>
      </c>
      <c r="F29" s="851" t="s">
        <v>2645</v>
      </c>
    </row>
    <row r="30" spans="1:6" x14ac:dyDescent="0.25">
      <c r="A30" s="852" t="s">
        <v>2639</v>
      </c>
      <c r="B30" s="856">
        <v>0</v>
      </c>
      <c r="C30" s="856">
        <v>0</v>
      </c>
      <c r="D30" s="852" t="s">
        <v>2646</v>
      </c>
      <c r="E30" s="859" t="s">
        <v>1610</v>
      </c>
      <c r="F30" s="859" t="s">
        <v>1610</v>
      </c>
    </row>
    <row r="31" spans="1:6" x14ac:dyDescent="0.25">
      <c r="A31" s="852" t="s">
        <v>2647</v>
      </c>
      <c r="B31" s="853">
        <v>200821.46</v>
      </c>
      <c r="C31" s="853">
        <v>168604.55</v>
      </c>
      <c r="D31" s="852" t="s">
        <v>2648</v>
      </c>
      <c r="E31" s="859" t="s">
        <v>1610</v>
      </c>
      <c r="F31" s="859" t="s">
        <v>1610</v>
      </c>
    </row>
    <row r="32" spans="1:6" x14ac:dyDescent="0.25">
      <c r="A32" s="852" t="s">
        <v>2649</v>
      </c>
      <c r="B32" s="856">
        <v>0</v>
      </c>
      <c r="C32" s="856">
        <v>0</v>
      </c>
      <c r="D32" s="852" t="s">
        <v>2650</v>
      </c>
      <c r="E32" s="859" t="s">
        <v>1610</v>
      </c>
      <c r="F32" s="859" t="s">
        <v>2645</v>
      </c>
    </row>
    <row r="33" spans="1:6" x14ac:dyDescent="0.25">
      <c r="A33" s="852" t="s">
        <v>2651</v>
      </c>
      <c r="B33" s="853">
        <v>20102566.170000002</v>
      </c>
      <c r="C33" s="853">
        <v>16102680.800000001</v>
      </c>
      <c r="D33" s="844"/>
      <c r="E33" s="845"/>
      <c r="F33" s="845"/>
    </row>
    <row r="34" spans="1:6" x14ac:dyDescent="0.25">
      <c r="A34" s="844"/>
      <c r="B34" s="845"/>
      <c r="C34" s="845"/>
      <c r="D34" s="849" t="s">
        <v>2652</v>
      </c>
      <c r="E34" s="851" t="s">
        <v>3362</v>
      </c>
      <c r="F34" s="851" t="s">
        <v>2653</v>
      </c>
    </row>
    <row r="35" spans="1:6" x14ac:dyDescent="0.25">
      <c r="A35" s="849" t="s">
        <v>2654</v>
      </c>
      <c r="B35" s="858">
        <v>0</v>
      </c>
      <c r="C35" s="858">
        <v>0</v>
      </c>
      <c r="D35" s="852" t="s">
        <v>2655</v>
      </c>
      <c r="E35" s="859" t="s">
        <v>1610</v>
      </c>
      <c r="F35" s="859" t="s">
        <v>1610</v>
      </c>
    </row>
    <row r="36" spans="1:6" x14ac:dyDescent="0.25">
      <c r="A36" s="844"/>
      <c r="B36" s="845"/>
      <c r="C36" s="845"/>
      <c r="D36" s="852" t="s">
        <v>2656</v>
      </c>
      <c r="E36" s="859" t="s">
        <v>1610</v>
      </c>
      <c r="F36" s="859" t="s">
        <v>1610</v>
      </c>
    </row>
    <row r="37" spans="1:6" x14ac:dyDescent="0.25">
      <c r="A37" s="849" t="s">
        <v>2657</v>
      </c>
      <c r="B37" s="850">
        <v>0</v>
      </c>
      <c r="C37" s="850">
        <v>0</v>
      </c>
      <c r="D37" s="852" t="s">
        <v>2658</v>
      </c>
      <c r="E37" s="859" t="s">
        <v>3362</v>
      </c>
      <c r="F37" s="859" t="s">
        <v>2653</v>
      </c>
    </row>
    <row r="38" spans="1:6" x14ac:dyDescent="0.25">
      <c r="A38" s="844"/>
      <c r="B38" s="845"/>
      <c r="C38" s="845"/>
      <c r="D38" s="854"/>
      <c r="E38" s="845"/>
      <c r="F38" s="845"/>
    </row>
    <row r="39" spans="1:6" x14ac:dyDescent="0.25">
      <c r="A39" s="846" t="s">
        <v>2659</v>
      </c>
      <c r="B39" s="847">
        <v>156034810.00999999</v>
      </c>
      <c r="C39" s="847">
        <v>127132293.81</v>
      </c>
      <c r="D39" s="849" t="s">
        <v>2660</v>
      </c>
      <c r="E39" s="851" t="s">
        <v>1610</v>
      </c>
      <c r="F39" s="851" t="s">
        <v>1610</v>
      </c>
    </row>
    <row r="40" spans="1:6" x14ac:dyDescent="0.25">
      <c r="A40" s="844"/>
      <c r="B40" s="845"/>
      <c r="C40" s="845"/>
      <c r="D40" s="854"/>
      <c r="E40" s="845"/>
      <c r="F40" s="845"/>
    </row>
    <row r="41" spans="1:6" x14ac:dyDescent="0.25">
      <c r="A41" s="849" t="s">
        <v>2661</v>
      </c>
      <c r="B41" s="858">
        <v>0</v>
      </c>
      <c r="C41" s="858">
        <v>0</v>
      </c>
      <c r="D41" s="849" t="s">
        <v>2662</v>
      </c>
      <c r="E41" s="851" t="s">
        <v>3363</v>
      </c>
      <c r="F41" s="851" t="s">
        <v>2663</v>
      </c>
    </row>
    <row r="42" spans="1:6" x14ac:dyDescent="0.25">
      <c r="A42" s="844"/>
      <c r="B42" s="845"/>
      <c r="C42" s="845"/>
      <c r="D42" s="854"/>
      <c r="E42" s="845"/>
      <c r="F42" s="845"/>
    </row>
    <row r="43" spans="1:6" x14ac:dyDescent="0.25">
      <c r="A43" s="849" t="s">
        <v>2664</v>
      </c>
      <c r="B43" s="850">
        <v>341055.32</v>
      </c>
      <c r="C43" s="850">
        <v>344631.52</v>
      </c>
      <c r="D43" s="849" t="s">
        <v>2665</v>
      </c>
      <c r="E43" s="851" t="s">
        <v>1610</v>
      </c>
      <c r="F43" s="851" t="s">
        <v>1610</v>
      </c>
    </row>
    <row r="44" spans="1:6" x14ac:dyDescent="0.25">
      <c r="A44" s="844"/>
      <c r="B44" s="845"/>
      <c r="C44" s="845"/>
      <c r="D44" s="854"/>
      <c r="E44" s="845"/>
      <c r="F44" s="845"/>
    </row>
    <row r="45" spans="1:6" x14ac:dyDescent="0.25">
      <c r="A45" s="849" t="s">
        <v>2666</v>
      </c>
      <c r="B45" s="850">
        <v>9693891.7300000004</v>
      </c>
      <c r="C45" s="850">
        <v>8011140.4900000002</v>
      </c>
      <c r="D45" s="846" t="s">
        <v>2667</v>
      </c>
      <c r="E45" s="848" t="s">
        <v>3364</v>
      </c>
      <c r="F45" s="848" t="s">
        <v>2668</v>
      </c>
    </row>
    <row r="46" spans="1:6" x14ac:dyDescent="0.25">
      <c r="A46" s="852" t="s">
        <v>2669</v>
      </c>
      <c r="B46" s="853">
        <v>7324943.0199999996</v>
      </c>
      <c r="C46" s="853">
        <v>6799228.5999999996</v>
      </c>
      <c r="D46" s="854"/>
      <c r="E46" s="845"/>
      <c r="F46" s="845"/>
    </row>
    <row r="47" spans="1:6" x14ac:dyDescent="0.25">
      <c r="A47" s="852" t="s">
        <v>2670</v>
      </c>
      <c r="B47" s="853">
        <v>11490.54</v>
      </c>
      <c r="C47" s="853">
        <v>11490.54</v>
      </c>
      <c r="D47" s="844"/>
      <c r="E47" s="845"/>
      <c r="F47" s="845"/>
    </row>
    <row r="48" spans="1:6" x14ac:dyDescent="0.25">
      <c r="A48" s="852" t="s">
        <v>2671</v>
      </c>
      <c r="B48" s="853">
        <v>145283.96</v>
      </c>
      <c r="C48" s="853">
        <v>41434.92</v>
      </c>
      <c r="D48" s="849" t="s">
        <v>2672</v>
      </c>
      <c r="E48" s="851" t="s">
        <v>3365</v>
      </c>
      <c r="F48" s="851" t="s">
        <v>2673</v>
      </c>
    </row>
    <row r="49" spans="1:6" x14ac:dyDescent="0.25">
      <c r="A49" s="852" t="s">
        <v>2674</v>
      </c>
      <c r="B49" s="856">
        <v>0</v>
      </c>
      <c r="C49" s="856">
        <v>0</v>
      </c>
      <c r="D49" s="844"/>
      <c r="E49" s="845"/>
      <c r="F49" s="845"/>
    </row>
    <row r="50" spans="1:6" x14ac:dyDescent="0.25">
      <c r="A50" s="852" t="s">
        <v>2675</v>
      </c>
      <c r="B50" s="853">
        <v>2212174.21</v>
      </c>
      <c r="C50" s="853">
        <v>1158986.43</v>
      </c>
      <c r="D50" s="849" t="s">
        <v>2676</v>
      </c>
      <c r="E50" s="851" t="s">
        <v>3366</v>
      </c>
      <c r="F50" s="851" t="s">
        <v>2677</v>
      </c>
    </row>
    <row r="51" spans="1:6" x14ac:dyDescent="0.25">
      <c r="A51" s="844"/>
      <c r="B51" s="845"/>
      <c r="C51" s="845"/>
      <c r="D51" s="852" t="s">
        <v>2678</v>
      </c>
      <c r="E51" s="859" t="s">
        <v>1610</v>
      </c>
      <c r="F51" s="859" t="s">
        <v>1610</v>
      </c>
    </row>
    <row r="52" spans="1:6" x14ac:dyDescent="0.25">
      <c r="A52" s="849" t="s">
        <v>2679</v>
      </c>
      <c r="B52" s="858">
        <v>0</v>
      </c>
      <c r="C52" s="858">
        <v>0</v>
      </c>
      <c r="D52" s="852" t="s">
        <v>2680</v>
      </c>
      <c r="E52" s="859" t="s">
        <v>3367</v>
      </c>
      <c r="F52" s="859" t="s">
        <v>2681</v>
      </c>
    </row>
    <row r="53" spans="1:6" x14ac:dyDescent="0.25">
      <c r="A53" s="844"/>
      <c r="B53" s="845"/>
      <c r="C53" s="845"/>
      <c r="D53" s="852" t="s">
        <v>2682</v>
      </c>
      <c r="E53" s="859" t="s">
        <v>3368</v>
      </c>
      <c r="F53" s="859" t="s">
        <v>2683</v>
      </c>
    </row>
    <row r="54" spans="1:6" x14ac:dyDescent="0.25">
      <c r="A54" s="849" t="s">
        <v>2684</v>
      </c>
      <c r="B54" s="850">
        <v>75257921.209999993</v>
      </c>
      <c r="C54" s="850">
        <v>91982283.310000002</v>
      </c>
      <c r="D54" s="854"/>
      <c r="E54" s="845"/>
      <c r="F54" s="845"/>
    </row>
    <row r="55" spans="1:6" x14ac:dyDescent="0.25">
      <c r="A55" s="852" t="s">
        <v>2639</v>
      </c>
      <c r="B55" s="856">
        <v>0</v>
      </c>
      <c r="C55" s="856">
        <v>0</v>
      </c>
      <c r="D55" s="849" t="s">
        <v>2685</v>
      </c>
      <c r="E55" s="851" t="s">
        <v>3369</v>
      </c>
      <c r="F55" s="851" t="s">
        <v>1610</v>
      </c>
    </row>
    <row r="56" spans="1:6" x14ac:dyDescent="0.25">
      <c r="A56" s="852" t="s">
        <v>2640</v>
      </c>
      <c r="B56" s="856">
        <v>0</v>
      </c>
      <c r="C56" s="856">
        <v>0</v>
      </c>
      <c r="D56" s="854"/>
      <c r="E56" s="845"/>
      <c r="F56" s="845"/>
    </row>
    <row r="57" spans="1:6" x14ac:dyDescent="0.25">
      <c r="A57" s="852" t="s">
        <v>2686</v>
      </c>
      <c r="B57" s="853">
        <v>75257921.209999993</v>
      </c>
      <c r="C57" s="853">
        <v>91982283.310000002</v>
      </c>
      <c r="D57" s="849" t="s">
        <v>2687</v>
      </c>
      <c r="E57" s="851" t="s">
        <v>3370</v>
      </c>
      <c r="F57" s="851" t="s">
        <v>2688</v>
      </c>
    </row>
    <row r="58" spans="1:6" x14ac:dyDescent="0.25">
      <c r="A58" s="844"/>
      <c r="B58" s="845"/>
      <c r="C58" s="845"/>
      <c r="D58" s="852" t="s">
        <v>2689</v>
      </c>
      <c r="E58" s="859" t="s">
        <v>3371</v>
      </c>
      <c r="F58" s="859" t="s">
        <v>2690</v>
      </c>
    </row>
    <row r="59" spans="1:6" x14ac:dyDescent="0.25">
      <c r="A59" s="849" t="s">
        <v>2691</v>
      </c>
      <c r="B59" s="850">
        <v>59022</v>
      </c>
      <c r="C59" s="850">
        <v>84579.66</v>
      </c>
      <c r="D59" s="852" t="s">
        <v>2692</v>
      </c>
      <c r="E59" s="859" t="s">
        <v>1610</v>
      </c>
      <c r="F59" s="859" t="s">
        <v>1610</v>
      </c>
    </row>
    <row r="60" spans="1:6" x14ac:dyDescent="0.25">
      <c r="A60" s="844"/>
      <c r="B60" s="845"/>
      <c r="C60" s="845"/>
      <c r="D60" s="852" t="s">
        <v>2693</v>
      </c>
      <c r="E60" s="859" t="s">
        <v>3372</v>
      </c>
      <c r="F60" s="859" t="s">
        <v>2694</v>
      </c>
    </row>
    <row r="61" spans="1:6" x14ac:dyDescent="0.25">
      <c r="A61" s="849" t="s">
        <v>2695</v>
      </c>
      <c r="B61" s="850">
        <v>70682919.75</v>
      </c>
      <c r="C61" s="850">
        <v>26709658.829999998</v>
      </c>
      <c r="D61" s="860"/>
      <c r="E61" s="845"/>
      <c r="F61" s="845"/>
    </row>
    <row r="62" spans="1:6" x14ac:dyDescent="0.25">
      <c r="A62" s="852" t="s">
        <v>2696</v>
      </c>
      <c r="B62" s="853">
        <v>66182919.75</v>
      </c>
      <c r="C62" s="853">
        <v>12209658.83</v>
      </c>
      <c r="D62" s="849" t="s">
        <v>2691</v>
      </c>
      <c r="E62" s="851" t="s">
        <v>1610</v>
      </c>
      <c r="F62" s="851" t="s">
        <v>1610</v>
      </c>
    </row>
    <row r="63" spans="1:6" x14ac:dyDescent="0.25">
      <c r="A63" s="852" t="s">
        <v>2697</v>
      </c>
      <c r="B63" s="853">
        <v>4500000</v>
      </c>
      <c r="C63" s="853">
        <v>14500000</v>
      </c>
      <c r="D63" s="860"/>
      <c r="E63" s="845"/>
      <c r="F63" s="845"/>
    </row>
    <row r="64" spans="1:6" x14ac:dyDescent="0.25">
      <c r="A64" s="861"/>
      <c r="B64" s="845"/>
      <c r="C64" s="845"/>
      <c r="D64" s="861"/>
      <c r="E64" s="845"/>
      <c r="F64" s="845"/>
    </row>
    <row r="65" spans="1:6" x14ac:dyDescent="0.25">
      <c r="A65" s="843" t="s">
        <v>2698</v>
      </c>
      <c r="B65" s="862">
        <v>641313516.54999995</v>
      </c>
      <c r="C65" s="862">
        <v>603854672.88999999</v>
      </c>
      <c r="D65" s="843" t="s">
        <v>2699</v>
      </c>
      <c r="E65" s="863" t="s">
        <v>3373</v>
      </c>
      <c r="F65" s="863" t="s">
        <v>3374</v>
      </c>
    </row>
  </sheetData>
  <pageMargins left="0.70866141732283472" right="0.70866141732283472" top="0.74803149606299213" bottom="0.74803149606299213" header="0.31496062992125984" footer="0.31496062992125984"/>
  <pageSetup paperSize="9" scale="4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Hoja27">
    <tabColor rgb="FF00B050"/>
  </sheetPr>
  <dimension ref="A1:H146"/>
  <sheetViews>
    <sheetView zoomScale="110" zoomScaleNormal="110" workbookViewId="0">
      <selection activeCell="C30" sqref="C30"/>
    </sheetView>
  </sheetViews>
  <sheetFormatPr baseColWidth="10" defaultRowHeight="15" x14ac:dyDescent="0.25"/>
  <cols>
    <col min="1" max="1" width="42.140625" style="74" customWidth="1"/>
    <col min="2" max="10" width="14.7109375" style="74" customWidth="1"/>
    <col min="11" max="16384" width="11.42578125" style="74"/>
  </cols>
  <sheetData>
    <row r="1" spans="1:8" x14ac:dyDescent="0.25">
      <c r="A1" s="154" t="s">
        <v>1235</v>
      </c>
      <c r="B1" s="157"/>
      <c r="C1" s="157"/>
      <c r="D1" s="157"/>
      <c r="E1" s="157"/>
      <c r="F1" s="157"/>
      <c r="G1" s="157"/>
    </row>
    <row r="2" spans="1:8" x14ac:dyDescent="0.25">
      <c r="A2" s="158"/>
      <c r="B2" s="157"/>
      <c r="C2" s="157"/>
      <c r="D2" s="157"/>
      <c r="E2" s="157"/>
      <c r="F2" s="157"/>
      <c r="G2" s="157"/>
    </row>
    <row r="3" spans="1:8" x14ac:dyDescent="0.25">
      <c r="A3" s="370"/>
      <c r="B3"/>
      <c r="C3"/>
      <c r="D3"/>
      <c r="E3"/>
      <c r="F3"/>
      <c r="G3" s="157"/>
    </row>
    <row r="4" spans="1:8" x14ac:dyDescent="0.25">
      <c r="A4" s="381"/>
      <c r="B4" s="1156" t="s">
        <v>1370</v>
      </c>
      <c r="C4" s="1157"/>
      <c r="D4" s="1156" t="s">
        <v>1371</v>
      </c>
      <c r="E4" s="1157"/>
      <c r="F4" s="374" t="s">
        <v>26</v>
      </c>
      <c r="G4" s="157"/>
    </row>
    <row r="5" spans="1:8" x14ac:dyDescent="0.25">
      <c r="A5" s="372" t="s">
        <v>1379</v>
      </c>
      <c r="B5" s="382" t="s">
        <v>1373</v>
      </c>
      <c r="C5" s="382" t="s">
        <v>1374</v>
      </c>
      <c r="D5" s="382" t="s">
        <v>1373</v>
      </c>
      <c r="E5" s="382" t="s">
        <v>1374</v>
      </c>
      <c r="F5" s="383"/>
    </row>
    <row r="6" spans="1:8" x14ac:dyDescent="0.25">
      <c r="A6" s="384" t="s">
        <v>1380</v>
      </c>
      <c r="B6" s="377">
        <v>4397</v>
      </c>
      <c r="C6" s="377">
        <v>1595</v>
      </c>
      <c r="D6" s="377">
        <v>0</v>
      </c>
      <c r="E6" s="377">
        <v>0</v>
      </c>
      <c r="F6" s="378">
        <v>5992</v>
      </c>
    </row>
    <row r="7" spans="1:8" x14ac:dyDescent="0.25">
      <c r="A7" s="384" t="s">
        <v>1381</v>
      </c>
      <c r="B7" s="377">
        <v>6381</v>
      </c>
      <c r="C7" s="377">
        <v>6313</v>
      </c>
      <c r="D7" s="377">
        <v>0</v>
      </c>
      <c r="E7" s="377">
        <v>0</v>
      </c>
      <c r="F7" s="378">
        <v>12694</v>
      </c>
    </row>
    <row r="8" spans="1:8" x14ac:dyDescent="0.25">
      <c r="A8" s="384" t="s">
        <v>1382</v>
      </c>
      <c r="B8" s="377">
        <v>9557</v>
      </c>
      <c r="C8" s="377">
        <v>9262</v>
      </c>
      <c r="D8" s="377">
        <v>0</v>
      </c>
      <c r="E8" s="377">
        <v>0</v>
      </c>
      <c r="F8" s="378">
        <v>18819</v>
      </c>
    </row>
    <row r="9" spans="1:8" x14ac:dyDescent="0.25">
      <c r="A9" s="385" t="s">
        <v>26</v>
      </c>
      <c r="B9" s="378">
        <v>20335</v>
      </c>
      <c r="C9" s="378">
        <v>17170</v>
      </c>
      <c r="D9" s="378">
        <v>0</v>
      </c>
      <c r="E9" s="378">
        <v>0</v>
      </c>
      <c r="F9" s="378">
        <v>37505</v>
      </c>
      <c r="G9" s="159"/>
      <c r="H9" s="75"/>
    </row>
    <row r="10" spans="1:8" x14ac:dyDescent="0.25">
      <c r="A10" s="157"/>
      <c r="B10" s="159"/>
      <c r="C10" s="159"/>
      <c r="D10" s="159"/>
      <c r="E10" s="159"/>
      <c r="F10" s="159"/>
      <c r="G10" s="159"/>
      <c r="H10" s="75"/>
    </row>
    <row r="11" spans="1:8" x14ac:dyDescent="0.25">
      <c r="A11" s="157"/>
      <c r="B11" s="159"/>
      <c r="C11" s="159"/>
      <c r="D11" s="159"/>
      <c r="E11" s="159"/>
      <c r="F11" s="159"/>
      <c r="G11" s="159"/>
      <c r="H11" s="75"/>
    </row>
    <row r="12" spans="1:8" x14ac:dyDescent="0.25">
      <c r="A12" s="157"/>
      <c r="B12" s="159"/>
      <c r="C12" s="159"/>
      <c r="D12" s="159"/>
      <c r="E12" s="159"/>
      <c r="F12" s="159"/>
      <c r="G12" s="159"/>
      <c r="H12" s="75"/>
    </row>
    <row r="13" spans="1:8" x14ac:dyDescent="0.25">
      <c r="A13" s="157"/>
      <c r="B13" s="159"/>
      <c r="C13" s="159"/>
      <c r="D13" s="159"/>
      <c r="E13" s="159"/>
      <c r="F13" s="159"/>
      <c r="G13" s="159"/>
      <c r="H13" s="75"/>
    </row>
    <row r="14" spans="1:8" x14ac:dyDescent="0.25">
      <c r="A14" s="157"/>
      <c r="B14" s="159"/>
      <c r="C14" s="159"/>
      <c r="D14" s="159"/>
      <c r="E14" s="159"/>
      <c r="F14" s="159"/>
      <c r="G14" s="159"/>
      <c r="H14" s="75"/>
    </row>
    <row r="15" spans="1:8" x14ac:dyDescent="0.25">
      <c r="A15" s="157"/>
      <c r="B15" s="159"/>
      <c r="C15" s="159"/>
      <c r="D15" s="159"/>
      <c r="E15" s="159"/>
      <c r="F15" s="159"/>
      <c r="G15" s="159"/>
      <c r="H15" s="75"/>
    </row>
    <row r="16" spans="1:8" x14ac:dyDescent="0.25">
      <c r="B16" s="75"/>
      <c r="C16" s="75"/>
      <c r="D16" s="75"/>
      <c r="E16" s="75"/>
      <c r="F16" s="75"/>
      <c r="G16" s="75"/>
      <c r="H16" s="75"/>
    </row>
    <row r="17" spans="2:8" x14ac:dyDescent="0.25">
      <c r="B17" s="75"/>
      <c r="C17" s="75"/>
      <c r="D17" s="75"/>
      <c r="E17" s="75"/>
      <c r="F17" s="75"/>
      <c r="G17" s="75"/>
      <c r="H17" s="75"/>
    </row>
    <row r="18" spans="2:8" x14ac:dyDescent="0.25">
      <c r="B18" s="75"/>
      <c r="C18" s="75"/>
      <c r="D18" s="75"/>
      <c r="E18" s="75"/>
      <c r="F18" s="75"/>
      <c r="G18" s="75"/>
      <c r="H18" s="75"/>
    </row>
    <row r="19" spans="2:8" x14ac:dyDescent="0.25">
      <c r="B19" s="75"/>
      <c r="C19" s="75"/>
      <c r="D19" s="75"/>
      <c r="E19" s="75"/>
      <c r="F19" s="75"/>
      <c r="G19" s="75"/>
      <c r="H19" s="75"/>
    </row>
    <row r="20" spans="2:8" x14ac:dyDescent="0.25">
      <c r="B20" s="75"/>
      <c r="C20" s="75"/>
      <c r="D20" s="75"/>
      <c r="E20" s="75"/>
      <c r="F20" s="75"/>
      <c r="G20" s="75"/>
      <c r="H20" s="75"/>
    </row>
    <row r="21" spans="2:8" x14ac:dyDescent="0.25">
      <c r="B21" s="75"/>
      <c r="C21" s="75"/>
      <c r="D21" s="75"/>
      <c r="E21" s="75"/>
      <c r="F21" s="75"/>
      <c r="G21" s="75"/>
      <c r="H21" s="75"/>
    </row>
    <row r="22" spans="2:8" x14ac:dyDescent="0.25">
      <c r="B22" s="75"/>
      <c r="C22" s="75"/>
      <c r="D22" s="75"/>
      <c r="E22" s="75"/>
      <c r="F22" s="75"/>
      <c r="G22" s="75"/>
      <c r="H22" s="75"/>
    </row>
    <row r="23" spans="2:8" x14ac:dyDescent="0.25">
      <c r="B23" s="75"/>
      <c r="C23" s="75"/>
      <c r="D23" s="75"/>
      <c r="E23" s="75"/>
      <c r="F23" s="75"/>
      <c r="G23" s="75"/>
      <c r="H23" s="75"/>
    </row>
    <row r="24" spans="2:8" x14ac:dyDescent="0.25">
      <c r="B24" s="75"/>
      <c r="C24" s="75"/>
      <c r="D24" s="75"/>
      <c r="E24" s="75"/>
      <c r="F24" s="75"/>
      <c r="G24" s="75"/>
      <c r="H24" s="75"/>
    </row>
    <row r="25" spans="2:8" x14ac:dyDescent="0.25">
      <c r="B25" s="75"/>
      <c r="C25" s="75"/>
      <c r="D25" s="75"/>
      <c r="E25" s="75"/>
      <c r="F25" s="75"/>
      <c r="G25" s="75"/>
      <c r="H25" s="75"/>
    </row>
    <row r="26" spans="2:8" x14ac:dyDescent="0.25">
      <c r="B26" s="75"/>
      <c r="C26" s="75"/>
      <c r="D26" s="75"/>
      <c r="E26" s="75"/>
      <c r="F26" s="75"/>
      <c r="G26" s="75"/>
      <c r="H26" s="75"/>
    </row>
    <row r="27" spans="2:8" x14ac:dyDescent="0.25">
      <c r="B27" s="75"/>
      <c r="C27" s="75"/>
      <c r="D27" s="75"/>
      <c r="E27" s="75"/>
      <c r="F27" s="75"/>
      <c r="G27" s="75"/>
      <c r="H27" s="75"/>
    </row>
    <row r="28" spans="2:8" x14ac:dyDescent="0.25">
      <c r="B28" s="75"/>
      <c r="C28" s="75"/>
      <c r="D28" s="75"/>
      <c r="E28" s="75"/>
      <c r="F28" s="75"/>
      <c r="G28" s="75"/>
      <c r="H28" s="75"/>
    </row>
    <row r="29" spans="2:8" x14ac:dyDescent="0.25">
      <c r="B29" s="75"/>
      <c r="C29" s="75"/>
      <c r="D29" s="75"/>
      <c r="E29" s="75"/>
      <c r="F29" s="75"/>
      <c r="G29" s="75"/>
      <c r="H29" s="75"/>
    </row>
    <row r="30" spans="2:8" x14ac:dyDescent="0.25">
      <c r="B30" s="75"/>
      <c r="C30" s="75"/>
      <c r="D30" s="75"/>
      <c r="E30" s="75"/>
      <c r="F30" s="75"/>
      <c r="G30" s="75"/>
      <c r="H30" s="75"/>
    </row>
    <row r="31" spans="2:8" x14ac:dyDescent="0.25">
      <c r="B31" s="75"/>
      <c r="C31" s="75"/>
      <c r="D31" s="75"/>
      <c r="E31" s="75"/>
      <c r="F31" s="75"/>
      <c r="G31" s="75"/>
      <c r="H31" s="75"/>
    </row>
    <row r="32" spans="2:8" x14ac:dyDescent="0.25">
      <c r="B32" s="75"/>
      <c r="C32" s="75"/>
      <c r="D32" s="75"/>
      <c r="E32" s="75"/>
      <c r="F32" s="75"/>
      <c r="G32" s="75"/>
      <c r="H32" s="75"/>
    </row>
    <row r="33" spans="2:8" x14ac:dyDescent="0.25">
      <c r="B33" s="75"/>
      <c r="C33" s="75"/>
      <c r="D33" s="75"/>
      <c r="E33" s="75"/>
      <c r="F33" s="75"/>
      <c r="G33" s="75"/>
      <c r="H33" s="75"/>
    </row>
    <row r="34" spans="2:8" x14ac:dyDescent="0.25">
      <c r="B34" s="75"/>
      <c r="C34" s="75"/>
      <c r="D34" s="75"/>
      <c r="E34" s="75"/>
      <c r="F34" s="75"/>
      <c r="G34" s="75"/>
      <c r="H34" s="75"/>
    </row>
    <row r="35" spans="2:8" x14ac:dyDescent="0.25">
      <c r="B35" s="75"/>
      <c r="C35" s="75"/>
      <c r="D35" s="75"/>
      <c r="E35" s="75"/>
      <c r="F35" s="75"/>
      <c r="G35" s="75"/>
      <c r="H35" s="75"/>
    </row>
    <row r="36" spans="2:8" x14ac:dyDescent="0.25">
      <c r="B36" s="75"/>
      <c r="C36" s="75"/>
      <c r="D36" s="75"/>
      <c r="E36" s="75"/>
      <c r="F36" s="75"/>
      <c r="G36" s="75"/>
      <c r="H36" s="75"/>
    </row>
    <row r="37" spans="2:8" x14ac:dyDescent="0.25">
      <c r="B37" s="75"/>
      <c r="C37" s="75"/>
      <c r="D37" s="75"/>
      <c r="E37" s="75"/>
      <c r="F37" s="75"/>
      <c r="G37" s="75"/>
      <c r="H37" s="75"/>
    </row>
    <row r="38" spans="2:8" x14ac:dyDescent="0.25">
      <c r="B38" s="75"/>
      <c r="C38" s="75"/>
      <c r="D38" s="75"/>
      <c r="E38" s="75"/>
      <c r="F38" s="75"/>
      <c r="G38" s="75"/>
      <c r="H38" s="75"/>
    </row>
    <row r="39" spans="2:8" x14ac:dyDescent="0.25">
      <c r="B39" s="75"/>
      <c r="C39" s="75"/>
      <c r="D39" s="75"/>
      <c r="E39" s="75"/>
      <c r="F39" s="75"/>
      <c r="G39" s="75"/>
      <c r="H39" s="75"/>
    </row>
    <row r="40" spans="2:8" x14ac:dyDescent="0.25">
      <c r="B40" s="75"/>
      <c r="C40" s="75"/>
      <c r="D40" s="75"/>
      <c r="E40" s="75"/>
      <c r="F40" s="75"/>
      <c r="G40" s="75"/>
      <c r="H40" s="75"/>
    </row>
    <row r="41" spans="2:8" x14ac:dyDescent="0.25">
      <c r="B41" s="75"/>
      <c r="C41" s="75"/>
      <c r="D41" s="75"/>
      <c r="E41" s="75"/>
      <c r="F41" s="75"/>
      <c r="G41" s="75"/>
      <c r="H41" s="75"/>
    </row>
    <row r="42" spans="2:8" x14ac:dyDescent="0.25">
      <c r="B42" s="75"/>
      <c r="C42" s="75"/>
      <c r="D42" s="75"/>
      <c r="E42" s="75"/>
      <c r="F42" s="75"/>
      <c r="G42" s="75"/>
      <c r="H42" s="75"/>
    </row>
    <row r="43" spans="2:8" x14ac:dyDescent="0.25">
      <c r="B43" s="75"/>
      <c r="C43" s="75"/>
      <c r="D43" s="75"/>
      <c r="E43" s="75"/>
      <c r="F43" s="75"/>
      <c r="G43" s="75"/>
      <c r="H43" s="75"/>
    </row>
    <row r="44" spans="2:8" x14ac:dyDescent="0.25">
      <c r="B44" s="75"/>
      <c r="C44" s="75"/>
      <c r="D44" s="75"/>
      <c r="E44" s="75"/>
      <c r="F44" s="75"/>
      <c r="G44" s="75"/>
      <c r="H44" s="75"/>
    </row>
    <row r="45" spans="2:8" x14ac:dyDescent="0.25">
      <c r="B45" s="75"/>
      <c r="C45" s="75"/>
      <c r="D45" s="75"/>
      <c r="E45" s="75"/>
      <c r="F45" s="75"/>
      <c r="G45" s="75"/>
      <c r="H45" s="75"/>
    </row>
    <row r="46" spans="2:8" x14ac:dyDescent="0.25">
      <c r="B46" s="75"/>
      <c r="C46" s="75"/>
      <c r="D46" s="75"/>
      <c r="E46" s="75"/>
      <c r="F46" s="75"/>
      <c r="G46" s="75"/>
      <c r="H46" s="75"/>
    </row>
    <row r="47" spans="2:8" x14ac:dyDescent="0.25">
      <c r="B47" s="75"/>
      <c r="C47" s="75"/>
      <c r="D47" s="75"/>
      <c r="E47" s="75"/>
      <c r="F47" s="75"/>
      <c r="G47" s="75"/>
      <c r="H47" s="75"/>
    </row>
    <row r="48" spans="2:8" x14ac:dyDescent="0.25">
      <c r="B48" s="75"/>
      <c r="C48" s="75"/>
      <c r="D48" s="75"/>
      <c r="E48" s="75"/>
      <c r="F48" s="75"/>
      <c r="G48" s="75"/>
      <c r="H48" s="75"/>
    </row>
    <row r="49" spans="2:8" x14ac:dyDescent="0.25">
      <c r="B49" s="75"/>
      <c r="C49" s="75"/>
      <c r="D49" s="75"/>
      <c r="E49" s="75"/>
      <c r="F49" s="75"/>
      <c r="G49" s="75"/>
      <c r="H49" s="75"/>
    </row>
    <row r="50" spans="2:8" x14ac:dyDescent="0.25">
      <c r="B50" s="75"/>
      <c r="C50" s="75"/>
      <c r="D50" s="75"/>
      <c r="E50" s="75"/>
      <c r="F50" s="75"/>
      <c r="G50" s="75"/>
      <c r="H50" s="75"/>
    </row>
    <row r="51" spans="2:8" x14ac:dyDescent="0.25">
      <c r="B51" s="75"/>
      <c r="C51" s="75"/>
      <c r="D51" s="75"/>
      <c r="E51" s="75"/>
      <c r="F51" s="75"/>
      <c r="G51" s="75"/>
      <c r="H51" s="75"/>
    </row>
    <row r="52" spans="2:8" x14ac:dyDescent="0.25">
      <c r="B52" s="75"/>
      <c r="C52" s="75"/>
      <c r="D52" s="75"/>
      <c r="E52" s="75"/>
      <c r="F52" s="75"/>
      <c r="G52" s="75"/>
      <c r="H52" s="75"/>
    </row>
    <row r="53" spans="2:8" x14ac:dyDescent="0.25">
      <c r="B53" s="75"/>
      <c r="C53" s="75"/>
      <c r="D53" s="75"/>
      <c r="E53" s="75"/>
      <c r="F53" s="75"/>
      <c r="G53" s="75"/>
      <c r="H53" s="75"/>
    </row>
    <row r="54" spans="2:8" x14ac:dyDescent="0.25">
      <c r="B54" s="75"/>
      <c r="C54" s="75"/>
      <c r="D54" s="75"/>
      <c r="E54" s="75"/>
      <c r="F54" s="75"/>
      <c r="G54" s="75"/>
      <c r="H54" s="75"/>
    </row>
    <row r="55" spans="2:8" x14ac:dyDescent="0.25">
      <c r="B55" s="75"/>
      <c r="C55" s="75"/>
      <c r="D55" s="75"/>
      <c r="E55" s="75"/>
      <c r="F55" s="75"/>
      <c r="G55" s="75"/>
      <c r="H55" s="75"/>
    </row>
    <row r="56" spans="2:8" x14ac:dyDescent="0.25">
      <c r="B56" s="75"/>
      <c r="C56" s="75"/>
      <c r="D56" s="75"/>
      <c r="E56" s="75"/>
      <c r="F56" s="75"/>
      <c r="G56" s="75"/>
      <c r="H56" s="75"/>
    </row>
    <row r="57" spans="2:8" x14ac:dyDescent="0.25">
      <c r="B57" s="75"/>
      <c r="C57" s="75"/>
      <c r="D57" s="75"/>
      <c r="E57" s="75"/>
      <c r="F57" s="75"/>
      <c r="G57" s="75"/>
      <c r="H57" s="75"/>
    </row>
    <row r="58" spans="2:8" x14ac:dyDescent="0.25">
      <c r="B58" s="75"/>
      <c r="C58" s="75"/>
      <c r="D58" s="75"/>
      <c r="E58" s="75"/>
      <c r="F58" s="75"/>
      <c r="G58" s="75"/>
      <c r="H58" s="75"/>
    </row>
    <row r="59" spans="2:8" x14ac:dyDescent="0.25">
      <c r="B59" s="75"/>
      <c r="C59" s="75"/>
      <c r="D59" s="75"/>
      <c r="E59" s="75"/>
      <c r="F59" s="75"/>
      <c r="G59" s="75"/>
      <c r="H59" s="75"/>
    </row>
    <row r="60" spans="2:8" x14ac:dyDescent="0.25">
      <c r="B60" s="75"/>
      <c r="C60" s="75"/>
      <c r="D60" s="75"/>
      <c r="E60" s="75"/>
      <c r="F60" s="75"/>
      <c r="G60" s="75"/>
      <c r="H60" s="75"/>
    </row>
    <row r="61" spans="2:8" x14ac:dyDescent="0.25">
      <c r="B61" s="75"/>
      <c r="C61" s="75"/>
      <c r="D61" s="75"/>
      <c r="E61" s="75"/>
      <c r="F61" s="75"/>
      <c r="G61" s="75"/>
      <c r="H61" s="75"/>
    </row>
    <row r="62" spans="2:8" x14ac:dyDescent="0.25">
      <c r="B62" s="75"/>
      <c r="C62" s="75"/>
      <c r="D62" s="75"/>
      <c r="E62" s="75"/>
      <c r="F62" s="75"/>
      <c r="G62" s="75"/>
      <c r="H62" s="75"/>
    </row>
    <row r="63" spans="2:8" x14ac:dyDescent="0.25">
      <c r="B63" s="75"/>
      <c r="C63" s="75"/>
      <c r="D63" s="75"/>
      <c r="E63" s="75"/>
      <c r="F63" s="75"/>
      <c r="G63" s="75"/>
      <c r="H63" s="75"/>
    </row>
    <row r="64" spans="2:8" x14ac:dyDescent="0.25">
      <c r="B64" s="75"/>
      <c r="C64" s="75"/>
      <c r="D64" s="75"/>
      <c r="E64" s="75"/>
      <c r="F64" s="75"/>
      <c r="G64" s="75"/>
      <c r="H64" s="75"/>
    </row>
    <row r="65" spans="2:8" x14ac:dyDescent="0.25">
      <c r="B65" s="75"/>
      <c r="C65" s="75"/>
      <c r="D65" s="75"/>
      <c r="E65" s="75"/>
      <c r="F65" s="75"/>
      <c r="G65" s="75"/>
      <c r="H65" s="75"/>
    </row>
    <row r="66" spans="2:8" x14ac:dyDescent="0.25">
      <c r="B66" s="75"/>
      <c r="C66" s="75"/>
      <c r="D66" s="75"/>
      <c r="E66" s="75"/>
      <c r="F66" s="75"/>
      <c r="G66" s="75"/>
      <c r="H66" s="75"/>
    </row>
    <row r="67" spans="2:8" x14ac:dyDescent="0.25">
      <c r="B67" s="75"/>
      <c r="C67" s="75"/>
      <c r="D67" s="75"/>
      <c r="E67" s="75"/>
      <c r="F67" s="75"/>
      <c r="G67" s="75"/>
      <c r="H67" s="75"/>
    </row>
    <row r="68" spans="2:8" x14ac:dyDescent="0.25">
      <c r="B68" s="75"/>
      <c r="C68" s="75"/>
      <c r="D68" s="75"/>
      <c r="E68" s="75"/>
      <c r="F68" s="75"/>
      <c r="G68" s="75"/>
      <c r="H68" s="75"/>
    </row>
    <row r="69" spans="2:8" x14ac:dyDescent="0.25">
      <c r="B69" s="75"/>
      <c r="C69" s="75"/>
      <c r="D69" s="75"/>
      <c r="E69" s="75"/>
      <c r="F69" s="75"/>
      <c r="G69" s="75"/>
      <c r="H69" s="75"/>
    </row>
    <row r="70" spans="2:8" x14ac:dyDescent="0.25">
      <c r="B70" s="75"/>
      <c r="C70" s="75"/>
      <c r="D70" s="75"/>
      <c r="E70" s="75"/>
      <c r="F70" s="75"/>
      <c r="G70" s="75"/>
      <c r="H70" s="75"/>
    </row>
    <row r="71" spans="2:8" x14ac:dyDescent="0.25">
      <c r="B71" s="75"/>
      <c r="C71" s="75"/>
      <c r="D71" s="75"/>
      <c r="E71" s="75"/>
      <c r="F71" s="75"/>
      <c r="G71" s="75"/>
      <c r="H71" s="75"/>
    </row>
    <row r="72" spans="2:8" x14ac:dyDescent="0.25">
      <c r="B72" s="75"/>
      <c r="C72" s="75"/>
      <c r="D72" s="75"/>
      <c r="E72" s="75"/>
      <c r="F72" s="75"/>
      <c r="G72" s="75"/>
      <c r="H72" s="75"/>
    </row>
    <row r="73" spans="2:8" x14ac:dyDescent="0.25">
      <c r="B73" s="75"/>
      <c r="C73" s="75"/>
      <c r="D73" s="75"/>
      <c r="E73" s="75"/>
      <c r="F73" s="75"/>
      <c r="G73" s="75"/>
      <c r="H73" s="75"/>
    </row>
    <row r="74" spans="2:8" x14ac:dyDescent="0.25">
      <c r="B74" s="75"/>
      <c r="C74" s="75"/>
      <c r="D74" s="75"/>
      <c r="E74" s="75"/>
      <c r="F74" s="75"/>
      <c r="G74" s="75"/>
      <c r="H74" s="75"/>
    </row>
    <row r="75" spans="2:8" x14ac:dyDescent="0.25">
      <c r="B75" s="75"/>
      <c r="C75" s="75"/>
      <c r="D75" s="75"/>
      <c r="E75" s="75"/>
      <c r="F75" s="75"/>
      <c r="G75" s="75"/>
      <c r="H75" s="75"/>
    </row>
    <row r="76" spans="2:8" x14ac:dyDescent="0.25">
      <c r="B76" s="75"/>
      <c r="C76" s="75"/>
      <c r="D76" s="75"/>
      <c r="E76" s="75"/>
      <c r="F76" s="75"/>
      <c r="G76" s="75"/>
      <c r="H76" s="75"/>
    </row>
    <row r="77" spans="2:8" x14ac:dyDescent="0.25">
      <c r="B77" s="75"/>
      <c r="C77" s="75"/>
      <c r="D77" s="75"/>
      <c r="E77" s="75"/>
      <c r="F77" s="75"/>
      <c r="G77" s="75"/>
      <c r="H77" s="75"/>
    </row>
    <row r="78" spans="2:8" x14ac:dyDescent="0.25">
      <c r="B78" s="75"/>
      <c r="C78" s="75"/>
      <c r="D78" s="75"/>
      <c r="E78" s="75"/>
      <c r="F78" s="75"/>
      <c r="G78" s="75"/>
      <c r="H78" s="75"/>
    </row>
    <row r="79" spans="2:8" x14ac:dyDescent="0.25">
      <c r="B79" s="75"/>
      <c r="C79" s="75"/>
      <c r="D79" s="75"/>
      <c r="E79" s="75"/>
      <c r="F79" s="75"/>
      <c r="G79" s="75"/>
      <c r="H79" s="75"/>
    </row>
    <row r="80" spans="2:8" x14ac:dyDescent="0.25">
      <c r="B80" s="75"/>
      <c r="C80" s="75"/>
      <c r="D80" s="75"/>
      <c r="E80" s="75"/>
      <c r="F80" s="75"/>
      <c r="G80" s="75"/>
      <c r="H80" s="75"/>
    </row>
    <row r="81" spans="2:8" x14ac:dyDescent="0.25">
      <c r="B81" s="75"/>
      <c r="C81" s="75"/>
      <c r="D81" s="75"/>
      <c r="E81" s="75"/>
      <c r="F81" s="75"/>
      <c r="G81" s="75"/>
      <c r="H81" s="75"/>
    </row>
    <row r="82" spans="2:8" x14ac:dyDescent="0.25">
      <c r="B82" s="75"/>
      <c r="C82" s="75"/>
      <c r="D82" s="75"/>
      <c r="E82" s="75"/>
      <c r="F82" s="75"/>
      <c r="G82" s="75"/>
      <c r="H82" s="75"/>
    </row>
    <row r="83" spans="2:8" x14ac:dyDescent="0.25">
      <c r="B83" s="75"/>
      <c r="C83" s="75"/>
      <c r="D83" s="75"/>
      <c r="E83" s="75"/>
      <c r="F83" s="75"/>
      <c r="G83" s="75"/>
      <c r="H83" s="75"/>
    </row>
    <row r="84" spans="2:8" x14ac:dyDescent="0.25">
      <c r="B84" s="75"/>
      <c r="C84" s="75"/>
      <c r="D84" s="75"/>
      <c r="E84" s="75"/>
      <c r="F84" s="75"/>
      <c r="G84" s="75"/>
      <c r="H84" s="75"/>
    </row>
    <row r="85" spans="2:8" x14ac:dyDescent="0.25">
      <c r="B85" s="75"/>
      <c r="C85" s="75"/>
      <c r="D85" s="75"/>
      <c r="E85" s="75"/>
      <c r="F85" s="75"/>
      <c r="G85" s="75"/>
      <c r="H85" s="75"/>
    </row>
    <row r="86" spans="2:8" x14ac:dyDescent="0.25">
      <c r="B86" s="75"/>
      <c r="C86" s="75"/>
      <c r="D86" s="75"/>
      <c r="E86" s="75"/>
      <c r="F86" s="75"/>
      <c r="G86" s="75"/>
      <c r="H86" s="75"/>
    </row>
    <row r="87" spans="2:8" x14ac:dyDescent="0.25">
      <c r="B87" s="75"/>
      <c r="C87" s="75"/>
      <c r="D87" s="75"/>
      <c r="E87" s="75"/>
      <c r="F87" s="75"/>
      <c r="G87" s="75"/>
      <c r="H87" s="75"/>
    </row>
    <row r="88" spans="2:8" x14ac:dyDescent="0.25">
      <c r="B88" s="75"/>
      <c r="C88" s="75"/>
      <c r="D88" s="75"/>
      <c r="E88" s="75"/>
      <c r="F88" s="75"/>
      <c r="G88" s="75"/>
      <c r="H88" s="75"/>
    </row>
    <row r="89" spans="2:8" x14ac:dyDescent="0.25">
      <c r="B89" s="75"/>
      <c r="C89" s="75"/>
      <c r="D89" s="75"/>
      <c r="E89" s="75"/>
      <c r="F89" s="75"/>
      <c r="G89" s="75"/>
      <c r="H89" s="75"/>
    </row>
    <row r="90" spans="2:8" x14ac:dyDescent="0.25">
      <c r="B90" s="75"/>
      <c r="C90" s="75"/>
      <c r="D90" s="75"/>
      <c r="E90" s="75"/>
      <c r="F90" s="75"/>
      <c r="G90" s="75"/>
      <c r="H90" s="75"/>
    </row>
    <row r="91" spans="2:8" x14ac:dyDescent="0.25">
      <c r="B91" s="75"/>
      <c r="C91" s="75"/>
      <c r="D91" s="75"/>
      <c r="E91" s="75"/>
      <c r="F91" s="75"/>
      <c r="G91" s="75"/>
      <c r="H91" s="75"/>
    </row>
    <row r="92" spans="2:8" x14ac:dyDescent="0.25">
      <c r="B92" s="75"/>
      <c r="C92" s="75"/>
      <c r="D92" s="75"/>
      <c r="E92" s="75"/>
      <c r="F92" s="75"/>
      <c r="G92" s="75"/>
      <c r="H92" s="75"/>
    </row>
    <row r="93" spans="2:8" x14ac:dyDescent="0.25">
      <c r="B93" s="75"/>
      <c r="C93" s="75"/>
      <c r="D93" s="75"/>
      <c r="E93" s="75"/>
      <c r="F93" s="75"/>
      <c r="G93" s="75"/>
      <c r="H93" s="75"/>
    </row>
    <row r="94" spans="2:8" x14ac:dyDescent="0.25">
      <c r="B94" s="75"/>
      <c r="C94" s="75"/>
      <c r="D94" s="75"/>
      <c r="E94" s="75"/>
      <c r="F94" s="75"/>
      <c r="G94" s="75"/>
      <c r="H94" s="75"/>
    </row>
    <row r="95" spans="2:8" x14ac:dyDescent="0.25">
      <c r="B95" s="75"/>
      <c r="C95" s="75"/>
      <c r="D95" s="75"/>
      <c r="E95" s="75"/>
      <c r="F95" s="75"/>
      <c r="G95" s="75"/>
      <c r="H95" s="75"/>
    </row>
    <row r="96" spans="2:8" x14ac:dyDescent="0.25">
      <c r="B96" s="75"/>
      <c r="C96" s="75"/>
      <c r="D96" s="75"/>
      <c r="E96" s="75"/>
      <c r="F96" s="75"/>
      <c r="G96" s="75"/>
      <c r="H96" s="75"/>
    </row>
    <row r="97" spans="2:8" x14ac:dyDescent="0.25">
      <c r="B97" s="75"/>
      <c r="C97" s="75"/>
      <c r="D97" s="75"/>
      <c r="E97" s="75"/>
      <c r="F97" s="75"/>
      <c r="G97" s="75"/>
      <c r="H97" s="75"/>
    </row>
    <row r="98" spans="2:8" x14ac:dyDescent="0.25">
      <c r="B98" s="75"/>
      <c r="C98" s="75"/>
      <c r="D98" s="75"/>
      <c r="E98" s="75"/>
      <c r="F98" s="75"/>
      <c r="G98" s="75"/>
      <c r="H98" s="75"/>
    </row>
    <row r="99" spans="2:8" x14ac:dyDescent="0.25">
      <c r="B99" s="75"/>
      <c r="C99" s="75"/>
      <c r="D99" s="75"/>
      <c r="E99" s="75"/>
      <c r="F99" s="75"/>
      <c r="G99" s="75"/>
      <c r="H99" s="75"/>
    </row>
    <row r="100" spans="2:8" x14ac:dyDescent="0.25">
      <c r="B100" s="75"/>
      <c r="C100" s="75"/>
      <c r="D100" s="75"/>
      <c r="E100" s="75"/>
      <c r="F100" s="75"/>
      <c r="G100" s="75"/>
      <c r="H100" s="75"/>
    </row>
    <row r="101" spans="2:8" x14ac:dyDescent="0.25">
      <c r="B101" s="75"/>
      <c r="C101" s="75"/>
      <c r="D101" s="75"/>
      <c r="E101" s="75"/>
      <c r="F101" s="75"/>
      <c r="G101" s="75"/>
      <c r="H101" s="75"/>
    </row>
    <row r="102" spans="2:8" x14ac:dyDescent="0.25">
      <c r="B102" s="75"/>
      <c r="C102" s="75"/>
      <c r="D102" s="75"/>
      <c r="E102" s="75"/>
      <c r="F102" s="75"/>
      <c r="G102" s="75"/>
      <c r="H102" s="75"/>
    </row>
    <row r="103" spans="2:8" x14ac:dyDescent="0.25">
      <c r="B103" s="75"/>
      <c r="C103" s="75"/>
      <c r="D103" s="75"/>
      <c r="E103" s="75"/>
      <c r="F103" s="75"/>
      <c r="G103" s="75"/>
      <c r="H103" s="75"/>
    </row>
    <row r="104" spans="2:8" x14ac:dyDescent="0.25">
      <c r="B104" s="75"/>
      <c r="C104" s="75"/>
      <c r="D104" s="75"/>
      <c r="E104" s="75"/>
      <c r="F104" s="75"/>
      <c r="G104" s="75"/>
      <c r="H104" s="75"/>
    </row>
    <row r="105" spans="2:8" x14ac:dyDescent="0.25">
      <c r="B105" s="75"/>
      <c r="C105" s="75"/>
      <c r="D105" s="75"/>
      <c r="E105" s="75"/>
      <c r="F105" s="75"/>
      <c r="G105" s="75"/>
      <c r="H105" s="75"/>
    </row>
    <row r="106" spans="2:8" x14ac:dyDescent="0.25">
      <c r="B106" s="75"/>
      <c r="C106" s="75"/>
      <c r="D106" s="75"/>
      <c r="E106" s="75"/>
      <c r="F106" s="75"/>
      <c r="G106" s="75"/>
      <c r="H106" s="75"/>
    </row>
    <row r="107" spans="2:8" x14ac:dyDescent="0.25">
      <c r="B107" s="75"/>
      <c r="C107" s="75"/>
      <c r="D107" s="75"/>
      <c r="E107" s="75"/>
      <c r="F107" s="75"/>
      <c r="G107" s="75"/>
      <c r="H107" s="75"/>
    </row>
    <row r="108" spans="2:8" x14ac:dyDescent="0.25">
      <c r="B108" s="75"/>
      <c r="C108" s="75"/>
      <c r="D108" s="75"/>
      <c r="E108" s="75"/>
      <c r="F108" s="75"/>
      <c r="G108" s="75"/>
      <c r="H108" s="75"/>
    </row>
    <row r="109" spans="2:8" x14ac:dyDescent="0.25">
      <c r="B109" s="75"/>
      <c r="C109" s="75"/>
      <c r="D109" s="75"/>
      <c r="E109" s="75"/>
      <c r="F109" s="75"/>
      <c r="G109" s="75"/>
      <c r="H109" s="75"/>
    </row>
    <row r="110" spans="2:8" x14ac:dyDescent="0.25">
      <c r="B110" s="75"/>
      <c r="C110" s="75"/>
      <c r="D110" s="75"/>
      <c r="E110" s="75"/>
      <c r="F110" s="75"/>
      <c r="G110" s="75"/>
      <c r="H110" s="75"/>
    </row>
    <row r="111" spans="2:8" x14ac:dyDescent="0.25">
      <c r="B111" s="75"/>
      <c r="C111" s="75"/>
      <c r="D111" s="75"/>
      <c r="E111" s="75"/>
      <c r="F111" s="75"/>
      <c r="G111" s="75"/>
      <c r="H111" s="75"/>
    </row>
    <row r="112" spans="2:8" x14ac:dyDescent="0.25">
      <c r="B112" s="75"/>
      <c r="C112" s="75"/>
      <c r="D112" s="75"/>
      <c r="E112" s="75"/>
      <c r="F112" s="75"/>
      <c r="G112" s="75"/>
      <c r="H112" s="75"/>
    </row>
    <row r="113" spans="2:8" x14ac:dyDescent="0.25">
      <c r="B113" s="75"/>
      <c r="C113" s="75"/>
      <c r="D113" s="75"/>
      <c r="E113" s="75"/>
      <c r="F113" s="75"/>
      <c r="G113" s="75"/>
      <c r="H113" s="75"/>
    </row>
    <row r="114" spans="2:8" x14ac:dyDescent="0.25">
      <c r="B114" s="75"/>
      <c r="C114" s="75"/>
      <c r="D114" s="75"/>
      <c r="E114" s="75"/>
      <c r="F114" s="75"/>
      <c r="G114" s="75"/>
      <c r="H114" s="75"/>
    </row>
    <row r="115" spans="2:8" x14ac:dyDescent="0.25">
      <c r="B115" s="75"/>
      <c r="C115" s="75"/>
      <c r="D115" s="75"/>
      <c r="E115" s="75"/>
      <c r="F115" s="75"/>
      <c r="G115" s="75"/>
      <c r="H115" s="75"/>
    </row>
    <row r="116" spans="2:8" x14ac:dyDescent="0.25">
      <c r="B116" s="75"/>
      <c r="C116" s="75"/>
      <c r="D116" s="75"/>
      <c r="E116" s="75"/>
      <c r="F116" s="75"/>
      <c r="G116" s="75"/>
      <c r="H116" s="75"/>
    </row>
    <row r="117" spans="2:8" x14ac:dyDescent="0.25">
      <c r="B117" s="75"/>
      <c r="C117" s="75"/>
      <c r="D117" s="75"/>
      <c r="E117" s="75"/>
      <c r="F117" s="75"/>
      <c r="G117" s="75"/>
      <c r="H117" s="75"/>
    </row>
    <row r="118" spans="2:8" x14ac:dyDescent="0.25">
      <c r="B118" s="75"/>
      <c r="C118" s="75"/>
      <c r="D118" s="75"/>
      <c r="E118" s="75"/>
      <c r="F118" s="75"/>
      <c r="G118" s="75"/>
      <c r="H118" s="75"/>
    </row>
    <row r="119" spans="2:8" x14ac:dyDescent="0.25">
      <c r="B119" s="75"/>
      <c r="C119" s="75"/>
      <c r="D119" s="75"/>
      <c r="E119" s="75"/>
      <c r="F119" s="75"/>
      <c r="G119" s="75"/>
      <c r="H119" s="75"/>
    </row>
    <row r="120" spans="2:8" x14ac:dyDescent="0.25">
      <c r="B120" s="75"/>
      <c r="C120" s="75"/>
      <c r="D120" s="75"/>
      <c r="E120" s="75"/>
      <c r="F120" s="75"/>
      <c r="G120" s="75"/>
      <c r="H120" s="75"/>
    </row>
    <row r="121" spans="2:8" x14ac:dyDescent="0.25">
      <c r="B121" s="75"/>
      <c r="C121" s="75"/>
      <c r="D121" s="75"/>
      <c r="E121" s="75"/>
      <c r="F121" s="75"/>
      <c r="G121" s="75"/>
      <c r="H121" s="75"/>
    </row>
    <row r="122" spans="2:8" x14ac:dyDescent="0.25">
      <c r="B122" s="75"/>
      <c r="C122" s="75"/>
      <c r="D122" s="75"/>
      <c r="E122" s="75"/>
      <c r="F122" s="75"/>
      <c r="G122" s="75"/>
      <c r="H122" s="75"/>
    </row>
    <row r="123" spans="2:8" x14ac:dyDescent="0.25">
      <c r="B123" s="75"/>
      <c r="C123" s="75"/>
      <c r="D123" s="75"/>
      <c r="E123" s="75"/>
      <c r="F123" s="75"/>
      <c r="G123" s="75"/>
      <c r="H123" s="75"/>
    </row>
    <row r="124" spans="2:8" x14ac:dyDescent="0.25">
      <c r="B124" s="75"/>
      <c r="C124" s="75"/>
      <c r="D124" s="75"/>
      <c r="E124" s="75"/>
      <c r="F124" s="75"/>
      <c r="G124" s="75"/>
      <c r="H124" s="75"/>
    </row>
    <row r="125" spans="2:8" x14ac:dyDescent="0.25">
      <c r="B125" s="75"/>
      <c r="C125" s="75"/>
      <c r="D125" s="75"/>
      <c r="E125" s="75"/>
      <c r="F125" s="75"/>
      <c r="G125" s="75"/>
      <c r="H125" s="75"/>
    </row>
    <row r="126" spans="2:8" x14ac:dyDescent="0.25">
      <c r="B126" s="75"/>
      <c r="C126" s="75"/>
      <c r="D126" s="75"/>
      <c r="E126" s="75"/>
      <c r="F126" s="75"/>
      <c r="G126" s="75"/>
      <c r="H126" s="75"/>
    </row>
    <row r="127" spans="2:8" x14ac:dyDescent="0.25">
      <c r="B127" s="75"/>
      <c r="C127" s="75"/>
      <c r="D127" s="75"/>
      <c r="E127" s="75"/>
      <c r="F127" s="75"/>
      <c r="G127" s="75"/>
      <c r="H127" s="75"/>
    </row>
    <row r="128" spans="2:8" x14ac:dyDescent="0.25">
      <c r="B128" s="75"/>
      <c r="C128" s="75"/>
      <c r="D128" s="75"/>
      <c r="E128" s="75"/>
      <c r="F128" s="75"/>
      <c r="G128" s="75"/>
      <c r="H128" s="75"/>
    </row>
    <row r="129" spans="2:8" x14ac:dyDescent="0.25">
      <c r="B129" s="75"/>
      <c r="C129" s="75"/>
      <c r="D129" s="75"/>
      <c r="E129" s="75"/>
      <c r="F129" s="75"/>
      <c r="G129" s="75"/>
      <c r="H129" s="75"/>
    </row>
    <row r="130" spans="2:8" x14ac:dyDescent="0.25">
      <c r="B130" s="75"/>
      <c r="C130" s="75"/>
      <c r="D130" s="75"/>
      <c r="E130" s="75"/>
      <c r="F130" s="75"/>
      <c r="G130" s="75"/>
      <c r="H130" s="75"/>
    </row>
    <row r="131" spans="2:8" x14ac:dyDescent="0.25">
      <c r="B131" s="75"/>
      <c r="C131" s="75"/>
      <c r="D131" s="75"/>
      <c r="E131" s="75"/>
      <c r="F131" s="75"/>
      <c r="G131" s="75"/>
      <c r="H131" s="75"/>
    </row>
    <row r="132" spans="2:8" x14ac:dyDescent="0.25">
      <c r="B132" s="75"/>
      <c r="C132" s="75"/>
      <c r="D132" s="75"/>
      <c r="E132" s="75"/>
      <c r="F132" s="75"/>
      <c r="G132" s="75"/>
      <c r="H132" s="75"/>
    </row>
    <row r="133" spans="2:8" x14ac:dyDescent="0.25">
      <c r="B133" s="75"/>
      <c r="C133" s="75"/>
      <c r="D133" s="75"/>
      <c r="E133" s="75"/>
      <c r="F133" s="75"/>
      <c r="G133" s="75"/>
      <c r="H133" s="75"/>
    </row>
    <row r="134" spans="2:8" x14ac:dyDescent="0.25">
      <c r="B134" s="75"/>
      <c r="C134" s="75"/>
      <c r="D134" s="75"/>
      <c r="E134" s="75"/>
      <c r="F134" s="75"/>
      <c r="G134" s="75"/>
      <c r="H134" s="75"/>
    </row>
    <row r="135" spans="2:8" x14ac:dyDescent="0.25">
      <c r="B135" s="75"/>
      <c r="C135" s="75"/>
      <c r="D135" s="75"/>
      <c r="E135" s="75"/>
      <c r="F135" s="75"/>
      <c r="G135" s="75"/>
      <c r="H135" s="75"/>
    </row>
    <row r="136" spans="2:8" x14ac:dyDescent="0.25">
      <c r="B136" s="75"/>
      <c r="C136" s="75"/>
      <c r="D136" s="75"/>
      <c r="E136" s="75"/>
      <c r="F136" s="75"/>
      <c r="G136" s="75"/>
      <c r="H136" s="75"/>
    </row>
    <row r="137" spans="2:8" x14ac:dyDescent="0.25">
      <c r="B137" s="75"/>
      <c r="C137" s="75"/>
      <c r="D137" s="75"/>
      <c r="E137" s="75"/>
      <c r="F137" s="75"/>
      <c r="G137" s="75"/>
      <c r="H137" s="75"/>
    </row>
    <row r="138" spans="2:8" x14ac:dyDescent="0.25">
      <c r="B138" s="75"/>
      <c r="C138" s="75"/>
      <c r="D138" s="75"/>
      <c r="E138" s="75"/>
      <c r="F138" s="75"/>
      <c r="G138" s="75"/>
      <c r="H138" s="75"/>
    </row>
    <row r="139" spans="2:8" x14ac:dyDescent="0.25">
      <c r="B139" s="75"/>
      <c r="C139" s="75"/>
      <c r="D139" s="75"/>
      <c r="E139" s="75"/>
      <c r="F139" s="75"/>
      <c r="G139" s="75"/>
      <c r="H139" s="75"/>
    </row>
    <row r="140" spans="2:8" x14ac:dyDescent="0.25">
      <c r="B140" s="75"/>
      <c r="C140" s="75"/>
      <c r="D140" s="75"/>
      <c r="E140" s="75"/>
      <c r="F140" s="75"/>
      <c r="G140" s="75"/>
      <c r="H140" s="75"/>
    </row>
    <row r="141" spans="2:8" x14ac:dyDescent="0.25">
      <c r="B141" s="75"/>
      <c r="C141" s="75"/>
      <c r="D141" s="75"/>
      <c r="E141" s="75"/>
      <c r="F141" s="75"/>
      <c r="G141" s="75"/>
      <c r="H141" s="75"/>
    </row>
    <row r="142" spans="2:8" x14ac:dyDescent="0.25">
      <c r="B142" s="75"/>
      <c r="C142" s="75"/>
      <c r="D142" s="75"/>
      <c r="E142" s="75"/>
      <c r="F142" s="75"/>
      <c r="G142" s="75"/>
      <c r="H142" s="75"/>
    </row>
    <row r="143" spans="2:8" x14ac:dyDescent="0.25">
      <c r="B143" s="75"/>
      <c r="C143" s="75"/>
      <c r="D143" s="75"/>
      <c r="E143" s="75"/>
      <c r="F143" s="75"/>
      <c r="G143" s="75"/>
      <c r="H143" s="75"/>
    </row>
    <row r="144" spans="2:8" x14ac:dyDescent="0.25">
      <c r="B144" s="75"/>
      <c r="C144" s="75"/>
      <c r="D144" s="75"/>
      <c r="E144" s="75"/>
      <c r="F144" s="75"/>
      <c r="G144" s="75"/>
      <c r="H144" s="75"/>
    </row>
    <row r="145" spans="2:8" x14ac:dyDescent="0.25">
      <c r="B145" s="75"/>
      <c r="C145" s="75"/>
      <c r="D145" s="75"/>
      <c r="E145" s="75"/>
      <c r="F145" s="75"/>
      <c r="G145" s="75"/>
      <c r="H145" s="75"/>
    </row>
    <row r="146" spans="2:8" x14ac:dyDescent="0.25">
      <c r="B146" s="75"/>
      <c r="C146" s="75"/>
      <c r="D146" s="75"/>
      <c r="E146" s="75"/>
      <c r="F146" s="75"/>
      <c r="G146" s="75"/>
      <c r="H146" s="75"/>
    </row>
  </sheetData>
  <mergeCells count="2">
    <mergeCell ref="B4:C4"/>
    <mergeCell ref="D4:E4"/>
  </mergeCells>
  <pageMargins left="0.7" right="0.19685039370078738" top="3.9370078740157487E-2" bottom="3.9370078740157487E-2" header="0" footer="0.3"/>
  <pageSetup paperSize="9"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Hoja28">
    <tabColor rgb="FF00B050"/>
  </sheetPr>
  <dimension ref="A1:H150"/>
  <sheetViews>
    <sheetView zoomScaleNormal="100" workbookViewId="0">
      <selection activeCell="E35" sqref="E35"/>
    </sheetView>
  </sheetViews>
  <sheetFormatPr baseColWidth="10" defaultRowHeight="15" x14ac:dyDescent="0.25"/>
  <cols>
    <col min="1" max="1" width="14.7109375" style="74" customWidth="1"/>
    <col min="2" max="2" width="17.7109375" style="74" bestFit="1" customWidth="1"/>
    <col min="3" max="10" width="14.7109375" style="74" customWidth="1"/>
    <col min="11" max="16384" width="11.42578125" style="74"/>
  </cols>
  <sheetData>
    <row r="1" spans="1:5" ht="15.75" x14ac:dyDescent="0.25">
      <c r="A1" s="218" t="s">
        <v>1070</v>
      </c>
    </row>
    <row r="4" spans="1:5" x14ac:dyDescent="0.25">
      <c r="A4" s="371"/>
      <c r="B4" s="372" t="s">
        <v>1767</v>
      </c>
      <c r="C4" s="373" t="s">
        <v>1373</v>
      </c>
      <c r="D4" s="373" t="s">
        <v>1374</v>
      </c>
      <c r="E4" s="374" t="s">
        <v>26</v>
      </c>
    </row>
    <row r="5" spans="1:5" x14ac:dyDescent="0.25">
      <c r="A5" s="1153" t="s">
        <v>1370</v>
      </c>
      <c r="B5" s="375" t="s">
        <v>1383</v>
      </c>
      <c r="C5" s="377">
        <v>457</v>
      </c>
      <c r="D5" s="377">
        <v>445</v>
      </c>
      <c r="E5" s="378">
        <v>902</v>
      </c>
    </row>
    <row r="6" spans="1:5" x14ac:dyDescent="0.25">
      <c r="A6" s="1154"/>
      <c r="B6" s="375" t="s">
        <v>1384</v>
      </c>
      <c r="C6" s="377">
        <v>11354</v>
      </c>
      <c r="D6" s="377">
        <v>9463</v>
      </c>
      <c r="E6" s="378">
        <v>20817</v>
      </c>
    </row>
    <row r="7" spans="1:5" x14ac:dyDescent="0.25">
      <c r="A7" s="1154"/>
      <c r="B7" s="375" t="s">
        <v>1385</v>
      </c>
      <c r="C7" s="377">
        <v>0</v>
      </c>
      <c r="D7" s="377">
        <v>0</v>
      </c>
      <c r="E7" s="378">
        <v>0</v>
      </c>
    </row>
    <row r="8" spans="1:5" x14ac:dyDescent="0.25">
      <c r="A8" s="1154"/>
      <c r="B8" s="375" t="s">
        <v>1386</v>
      </c>
      <c r="C8" s="377">
        <v>0</v>
      </c>
      <c r="D8" s="377">
        <v>0</v>
      </c>
      <c r="E8" s="378">
        <v>0</v>
      </c>
    </row>
    <row r="9" spans="1:5" x14ac:dyDescent="0.25">
      <c r="A9" s="1155"/>
      <c r="B9" s="613" t="s">
        <v>26</v>
      </c>
      <c r="C9" s="378">
        <v>11811</v>
      </c>
      <c r="D9" s="378">
        <v>9908</v>
      </c>
      <c r="E9" s="378">
        <v>21719</v>
      </c>
    </row>
    <row r="10" spans="1:5" x14ac:dyDescent="0.25">
      <c r="A10" s="1153" t="s">
        <v>1371</v>
      </c>
      <c r="B10" s="375" t="s">
        <v>1383</v>
      </c>
      <c r="C10" s="377">
        <v>0</v>
      </c>
      <c r="D10" s="377">
        <v>0</v>
      </c>
      <c r="E10" s="378">
        <v>0</v>
      </c>
    </row>
    <row r="11" spans="1:5" x14ac:dyDescent="0.25">
      <c r="A11" s="1154"/>
      <c r="B11" s="375" t="s">
        <v>1384</v>
      </c>
      <c r="C11" s="377">
        <v>0</v>
      </c>
      <c r="D11" s="377">
        <v>0</v>
      </c>
      <c r="E11" s="378">
        <v>0</v>
      </c>
    </row>
    <row r="12" spans="1:5" x14ac:dyDescent="0.25">
      <c r="A12" s="1154"/>
      <c r="B12" s="375" t="s">
        <v>1385</v>
      </c>
      <c r="C12" s="377">
        <v>0</v>
      </c>
      <c r="D12" s="377">
        <v>0</v>
      </c>
      <c r="E12" s="378">
        <v>0</v>
      </c>
    </row>
    <row r="13" spans="1:5" x14ac:dyDescent="0.25">
      <c r="A13" s="1154"/>
      <c r="B13" s="375" t="s">
        <v>1386</v>
      </c>
      <c r="C13" s="377">
        <v>0</v>
      </c>
      <c r="D13" s="377">
        <v>0</v>
      </c>
      <c r="E13" s="378">
        <v>0</v>
      </c>
    </row>
    <row r="14" spans="1:5" x14ac:dyDescent="0.25">
      <c r="A14" s="1155"/>
      <c r="B14" s="613" t="s">
        <v>26</v>
      </c>
      <c r="C14" s="378">
        <v>0</v>
      </c>
      <c r="D14" s="378">
        <v>0</v>
      </c>
      <c r="E14" s="378">
        <v>0</v>
      </c>
    </row>
    <row r="15" spans="1:5" x14ac:dyDescent="0.25">
      <c r="A15" s="374" t="s">
        <v>26</v>
      </c>
      <c r="B15" s="379"/>
      <c r="C15" s="378">
        <v>11811</v>
      </c>
      <c r="D15" s="378">
        <v>9908</v>
      </c>
      <c r="E15" s="378">
        <v>21719</v>
      </c>
    </row>
    <row r="16" spans="1:5" x14ac:dyDescent="0.25">
      <c r="A16" s="75"/>
      <c r="B16" s="75"/>
      <c r="C16" s="75"/>
    </row>
    <row r="17" spans="2:8" x14ac:dyDescent="0.25">
      <c r="B17" s="75"/>
      <c r="C17" s="75"/>
      <c r="D17" s="75"/>
      <c r="E17" s="75"/>
      <c r="F17" s="75"/>
      <c r="G17" s="75"/>
      <c r="H17" s="75"/>
    </row>
    <row r="18" spans="2:8" x14ac:dyDescent="0.25">
      <c r="B18" s="75"/>
      <c r="C18" s="75"/>
      <c r="D18" s="75"/>
      <c r="E18" s="75"/>
      <c r="F18" s="75"/>
      <c r="G18" s="75"/>
      <c r="H18" s="75"/>
    </row>
    <row r="19" spans="2:8" x14ac:dyDescent="0.25">
      <c r="B19" s="75"/>
      <c r="C19" s="75"/>
      <c r="D19" s="75"/>
      <c r="E19" s="75"/>
      <c r="F19" s="75"/>
      <c r="G19" s="75"/>
      <c r="H19" s="75"/>
    </row>
    <row r="20" spans="2:8" x14ac:dyDescent="0.25">
      <c r="B20" s="75"/>
      <c r="C20" s="75"/>
      <c r="D20" s="75"/>
      <c r="E20" s="75"/>
      <c r="F20" s="75"/>
      <c r="G20" s="75"/>
      <c r="H20" s="75"/>
    </row>
    <row r="21" spans="2:8" x14ac:dyDescent="0.25">
      <c r="B21" s="75"/>
      <c r="C21" s="75"/>
      <c r="D21" s="75"/>
      <c r="E21" s="75"/>
      <c r="F21" s="75"/>
      <c r="G21" s="75"/>
      <c r="H21" s="75"/>
    </row>
    <row r="22" spans="2:8" x14ac:dyDescent="0.25">
      <c r="B22" s="75"/>
      <c r="C22" s="75"/>
      <c r="D22" s="75"/>
      <c r="E22" s="75"/>
      <c r="F22" s="75"/>
      <c r="G22" s="75"/>
      <c r="H22" s="75"/>
    </row>
    <row r="23" spans="2:8" x14ac:dyDescent="0.25">
      <c r="B23" s="75"/>
      <c r="C23" s="75"/>
      <c r="D23" s="75"/>
      <c r="E23" s="75"/>
      <c r="F23" s="75"/>
      <c r="G23" s="75"/>
      <c r="H23" s="75"/>
    </row>
    <row r="24" spans="2:8" x14ac:dyDescent="0.25">
      <c r="B24" s="75"/>
      <c r="C24" s="75"/>
      <c r="D24" s="75"/>
      <c r="E24" s="75"/>
      <c r="F24" s="75"/>
      <c r="G24" s="75"/>
      <c r="H24" s="75"/>
    </row>
    <row r="25" spans="2:8" x14ac:dyDescent="0.25">
      <c r="B25" s="75"/>
      <c r="C25" s="75"/>
      <c r="D25" s="75"/>
      <c r="E25" s="75"/>
      <c r="F25" s="75"/>
      <c r="G25" s="75"/>
      <c r="H25" s="75"/>
    </row>
    <row r="26" spans="2:8" x14ac:dyDescent="0.25">
      <c r="B26" s="75"/>
      <c r="C26" s="75"/>
      <c r="D26" s="75"/>
      <c r="E26" s="75"/>
      <c r="F26" s="75"/>
      <c r="G26" s="75"/>
      <c r="H26" s="75"/>
    </row>
    <row r="27" spans="2:8" x14ac:dyDescent="0.25">
      <c r="B27" s="75"/>
      <c r="C27" s="75"/>
      <c r="D27" s="75"/>
      <c r="E27" s="75"/>
      <c r="F27" s="75"/>
      <c r="G27" s="75"/>
      <c r="H27" s="75"/>
    </row>
    <row r="28" spans="2:8" x14ac:dyDescent="0.25">
      <c r="B28" s="75"/>
      <c r="C28" s="75"/>
      <c r="D28" s="75"/>
      <c r="E28" s="75"/>
      <c r="F28" s="75"/>
      <c r="G28" s="75"/>
      <c r="H28" s="75"/>
    </row>
    <row r="29" spans="2:8" x14ac:dyDescent="0.25">
      <c r="B29" s="75"/>
      <c r="C29" s="75"/>
      <c r="D29" s="75"/>
      <c r="E29" s="75"/>
      <c r="F29" s="75"/>
      <c r="G29" s="75"/>
      <c r="H29" s="75"/>
    </row>
    <row r="30" spans="2:8" x14ac:dyDescent="0.25">
      <c r="B30" s="75"/>
      <c r="C30" s="75"/>
      <c r="D30" s="75"/>
      <c r="E30" s="75"/>
      <c r="F30" s="75"/>
      <c r="G30" s="75"/>
      <c r="H30" s="75"/>
    </row>
    <row r="31" spans="2:8" x14ac:dyDescent="0.25">
      <c r="B31" s="75"/>
      <c r="C31" s="75"/>
      <c r="D31" s="75"/>
      <c r="E31" s="75"/>
      <c r="F31" s="75"/>
      <c r="G31" s="75"/>
      <c r="H31" s="75"/>
    </row>
    <row r="32" spans="2:8" x14ac:dyDescent="0.25">
      <c r="B32" s="75"/>
      <c r="C32" s="75"/>
      <c r="D32" s="75"/>
      <c r="E32" s="75"/>
      <c r="F32" s="75"/>
      <c r="G32" s="75"/>
      <c r="H32" s="75"/>
    </row>
    <row r="33" spans="2:8" x14ac:dyDescent="0.25">
      <c r="B33" s="75"/>
      <c r="C33" s="75"/>
      <c r="D33" s="75"/>
      <c r="E33" s="75"/>
      <c r="F33" s="75"/>
      <c r="G33" s="75"/>
      <c r="H33" s="75"/>
    </row>
    <row r="34" spans="2:8" x14ac:dyDescent="0.25">
      <c r="B34" s="75"/>
      <c r="C34" s="75"/>
      <c r="D34" s="75"/>
      <c r="E34" s="75"/>
      <c r="F34" s="75"/>
      <c r="G34" s="75"/>
      <c r="H34" s="75"/>
    </row>
    <row r="35" spans="2:8" x14ac:dyDescent="0.25">
      <c r="B35" s="75"/>
      <c r="C35" s="75"/>
      <c r="D35" s="75"/>
      <c r="E35" s="75"/>
      <c r="F35" s="75"/>
      <c r="G35" s="75"/>
      <c r="H35" s="75"/>
    </row>
    <row r="36" spans="2:8" x14ac:dyDescent="0.25">
      <c r="B36" s="75"/>
      <c r="C36" s="75"/>
      <c r="D36" s="75"/>
      <c r="E36" s="75"/>
      <c r="F36" s="75"/>
      <c r="G36" s="75"/>
      <c r="H36" s="75"/>
    </row>
    <row r="37" spans="2:8" x14ac:dyDescent="0.25">
      <c r="B37" s="75"/>
      <c r="C37" s="75"/>
      <c r="D37" s="75"/>
      <c r="E37" s="75"/>
      <c r="F37" s="75"/>
      <c r="G37" s="75"/>
      <c r="H37" s="75"/>
    </row>
    <row r="38" spans="2:8" x14ac:dyDescent="0.25">
      <c r="B38" s="75"/>
      <c r="C38" s="75"/>
      <c r="D38" s="75"/>
      <c r="E38" s="75"/>
      <c r="F38" s="75"/>
      <c r="G38" s="75"/>
      <c r="H38" s="75"/>
    </row>
    <row r="39" spans="2:8" x14ac:dyDescent="0.25">
      <c r="B39" s="75"/>
      <c r="C39" s="75"/>
      <c r="D39" s="75"/>
      <c r="E39" s="75"/>
      <c r="F39" s="75"/>
      <c r="G39" s="75"/>
      <c r="H39" s="75"/>
    </row>
    <row r="40" spans="2:8" x14ac:dyDescent="0.25">
      <c r="B40" s="75"/>
      <c r="C40" s="75"/>
      <c r="D40" s="75"/>
      <c r="E40" s="75"/>
      <c r="F40" s="75"/>
      <c r="G40" s="75"/>
      <c r="H40" s="75"/>
    </row>
    <row r="41" spans="2:8" x14ac:dyDescent="0.25">
      <c r="B41" s="75"/>
      <c r="C41" s="75"/>
      <c r="D41" s="75"/>
      <c r="E41" s="75"/>
      <c r="F41" s="75"/>
      <c r="G41" s="75"/>
      <c r="H41" s="75"/>
    </row>
    <row r="42" spans="2:8" x14ac:dyDescent="0.25">
      <c r="B42" s="75"/>
      <c r="C42" s="75"/>
      <c r="D42" s="75"/>
      <c r="E42" s="75"/>
      <c r="F42" s="75"/>
      <c r="G42" s="75"/>
      <c r="H42" s="75"/>
    </row>
    <row r="43" spans="2:8" x14ac:dyDescent="0.25">
      <c r="B43" s="75"/>
      <c r="C43" s="75"/>
      <c r="D43" s="75"/>
      <c r="E43" s="75"/>
      <c r="F43" s="75"/>
      <c r="G43" s="75"/>
      <c r="H43" s="75"/>
    </row>
    <row r="44" spans="2:8" x14ac:dyDescent="0.25">
      <c r="B44" s="75"/>
      <c r="C44" s="75"/>
      <c r="D44" s="75"/>
      <c r="E44" s="75"/>
      <c r="F44" s="75"/>
      <c r="G44" s="75"/>
      <c r="H44" s="75"/>
    </row>
    <row r="45" spans="2:8" x14ac:dyDescent="0.25">
      <c r="B45" s="75"/>
      <c r="C45" s="75"/>
      <c r="D45" s="75"/>
      <c r="E45" s="75"/>
      <c r="F45" s="75"/>
      <c r="G45" s="75"/>
      <c r="H45" s="75"/>
    </row>
    <row r="46" spans="2:8" x14ac:dyDescent="0.25">
      <c r="B46" s="75"/>
      <c r="C46" s="75"/>
      <c r="D46" s="75"/>
      <c r="E46" s="75"/>
      <c r="F46" s="75"/>
      <c r="G46" s="75"/>
      <c r="H46" s="75"/>
    </row>
    <row r="47" spans="2:8" x14ac:dyDescent="0.25">
      <c r="B47" s="75"/>
      <c r="C47" s="75"/>
      <c r="D47" s="75"/>
      <c r="E47" s="75"/>
      <c r="F47" s="75"/>
      <c r="G47" s="75"/>
      <c r="H47" s="75"/>
    </row>
    <row r="48" spans="2:8" x14ac:dyDescent="0.25">
      <c r="B48" s="75"/>
      <c r="C48" s="75"/>
      <c r="D48" s="75"/>
      <c r="E48" s="75"/>
      <c r="F48" s="75"/>
      <c r="G48" s="75"/>
      <c r="H48" s="75"/>
    </row>
    <row r="49" spans="2:8" x14ac:dyDescent="0.25">
      <c r="B49" s="75"/>
      <c r="C49" s="75"/>
      <c r="D49" s="75"/>
      <c r="E49" s="75"/>
      <c r="F49" s="75"/>
      <c r="G49" s="75"/>
      <c r="H49" s="75"/>
    </row>
    <row r="50" spans="2:8" x14ac:dyDescent="0.25">
      <c r="B50" s="75"/>
      <c r="C50" s="75"/>
      <c r="D50" s="75"/>
      <c r="E50" s="75"/>
      <c r="F50" s="75"/>
      <c r="G50" s="75"/>
      <c r="H50" s="75"/>
    </row>
    <row r="51" spans="2:8" x14ac:dyDescent="0.25">
      <c r="B51" s="75"/>
      <c r="C51" s="75"/>
      <c r="D51" s="75"/>
      <c r="E51" s="75"/>
      <c r="F51" s="75"/>
      <c r="G51" s="75"/>
      <c r="H51" s="75"/>
    </row>
    <row r="52" spans="2:8" x14ac:dyDescent="0.25">
      <c r="B52" s="75"/>
      <c r="C52" s="75"/>
      <c r="D52" s="75"/>
      <c r="E52" s="75"/>
      <c r="F52" s="75"/>
      <c r="G52" s="75"/>
      <c r="H52" s="75"/>
    </row>
    <row r="53" spans="2:8" x14ac:dyDescent="0.25">
      <c r="B53" s="75"/>
      <c r="C53" s="75"/>
      <c r="D53" s="75"/>
      <c r="E53" s="75"/>
      <c r="F53" s="75"/>
      <c r="G53" s="75"/>
      <c r="H53" s="75"/>
    </row>
    <row r="54" spans="2:8" x14ac:dyDescent="0.25">
      <c r="B54" s="75"/>
      <c r="C54" s="75"/>
      <c r="D54" s="75"/>
      <c r="E54" s="75"/>
      <c r="F54" s="75"/>
      <c r="G54" s="75"/>
      <c r="H54" s="75"/>
    </row>
    <row r="55" spans="2:8" x14ac:dyDescent="0.25">
      <c r="B55" s="75"/>
      <c r="C55" s="75"/>
      <c r="D55" s="75"/>
      <c r="E55" s="75"/>
      <c r="F55" s="75"/>
      <c r="G55" s="75"/>
      <c r="H55" s="75"/>
    </row>
    <row r="56" spans="2:8" x14ac:dyDescent="0.25">
      <c r="B56" s="75"/>
      <c r="C56" s="75"/>
      <c r="D56" s="75"/>
      <c r="E56" s="75"/>
      <c r="F56" s="75"/>
      <c r="G56" s="75"/>
      <c r="H56" s="75"/>
    </row>
    <row r="57" spans="2:8" x14ac:dyDescent="0.25">
      <c r="B57" s="75"/>
      <c r="C57" s="75"/>
      <c r="D57" s="75"/>
      <c r="E57" s="75"/>
      <c r="F57" s="75"/>
      <c r="G57" s="75"/>
      <c r="H57" s="75"/>
    </row>
    <row r="58" spans="2:8" x14ac:dyDescent="0.25">
      <c r="B58" s="75"/>
      <c r="C58" s="75"/>
      <c r="D58" s="75"/>
      <c r="E58" s="75"/>
      <c r="F58" s="75"/>
      <c r="G58" s="75"/>
      <c r="H58" s="75"/>
    </row>
    <row r="59" spans="2:8" x14ac:dyDescent="0.25">
      <c r="B59" s="75"/>
      <c r="C59" s="75"/>
      <c r="D59" s="75"/>
      <c r="E59" s="75"/>
      <c r="F59" s="75"/>
      <c r="G59" s="75"/>
      <c r="H59" s="75"/>
    </row>
    <row r="60" spans="2:8" x14ac:dyDescent="0.25">
      <c r="B60" s="75"/>
      <c r="C60" s="75"/>
      <c r="D60" s="75"/>
      <c r="E60" s="75"/>
      <c r="F60" s="75"/>
      <c r="G60" s="75"/>
      <c r="H60" s="75"/>
    </row>
    <row r="61" spans="2:8" x14ac:dyDescent="0.25">
      <c r="B61" s="75"/>
      <c r="C61" s="75"/>
      <c r="D61" s="75"/>
      <c r="E61" s="75"/>
      <c r="F61" s="75"/>
      <c r="G61" s="75"/>
      <c r="H61" s="75"/>
    </row>
    <row r="62" spans="2:8" x14ac:dyDescent="0.25">
      <c r="B62" s="75"/>
      <c r="C62" s="75"/>
      <c r="D62" s="75"/>
      <c r="E62" s="75"/>
      <c r="F62" s="75"/>
      <c r="G62" s="75"/>
      <c r="H62" s="75"/>
    </row>
    <row r="63" spans="2:8" x14ac:dyDescent="0.25">
      <c r="B63" s="75"/>
      <c r="C63" s="75"/>
      <c r="D63" s="75"/>
      <c r="E63" s="75"/>
      <c r="F63" s="75"/>
      <c r="G63" s="75"/>
      <c r="H63" s="75"/>
    </row>
    <row r="64" spans="2:8" x14ac:dyDescent="0.25">
      <c r="B64" s="75"/>
      <c r="C64" s="75"/>
      <c r="D64" s="75"/>
      <c r="E64" s="75"/>
      <c r="F64" s="75"/>
      <c r="G64" s="75"/>
      <c r="H64" s="75"/>
    </row>
    <row r="65" spans="2:8" x14ac:dyDescent="0.25">
      <c r="B65" s="75"/>
      <c r="C65" s="75"/>
      <c r="D65" s="75"/>
      <c r="E65" s="75"/>
      <c r="F65" s="75"/>
      <c r="G65" s="75"/>
      <c r="H65" s="75"/>
    </row>
    <row r="66" spans="2:8" x14ac:dyDescent="0.25">
      <c r="B66" s="75"/>
      <c r="C66" s="75"/>
      <c r="D66" s="75"/>
      <c r="E66" s="75"/>
      <c r="F66" s="75"/>
      <c r="G66" s="75"/>
      <c r="H66" s="75"/>
    </row>
    <row r="67" spans="2:8" x14ac:dyDescent="0.25">
      <c r="B67" s="75"/>
      <c r="C67" s="75"/>
      <c r="D67" s="75"/>
      <c r="E67" s="75"/>
      <c r="F67" s="75"/>
      <c r="G67" s="75"/>
      <c r="H67" s="75"/>
    </row>
    <row r="68" spans="2:8" x14ac:dyDescent="0.25">
      <c r="B68" s="75"/>
      <c r="C68" s="75"/>
      <c r="D68" s="75"/>
      <c r="E68" s="75"/>
      <c r="F68" s="75"/>
      <c r="G68" s="75"/>
      <c r="H68" s="75"/>
    </row>
    <row r="69" spans="2:8" x14ac:dyDescent="0.25">
      <c r="B69" s="75"/>
      <c r="C69" s="75"/>
      <c r="D69" s="75"/>
      <c r="E69" s="75"/>
      <c r="F69" s="75"/>
      <c r="G69" s="75"/>
      <c r="H69" s="75"/>
    </row>
    <row r="70" spans="2:8" x14ac:dyDescent="0.25">
      <c r="B70" s="75"/>
      <c r="C70" s="75"/>
      <c r="D70" s="75"/>
      <c r="E70" s="75"/>
      <c r="F70" s="75"/>
      <c r="G70" s="75"/>
      <c r="H70" s="75"/>
    </row>
    <row r="71" spans="2:8" x14ac:dyDescent="0.25">
      <c r="B71" s="75"/>
      <c r="C71" s="75"/>
      <c r="D71" s="75"/>
      <c r="E71" s="75"/>
      <c r="F71" s="75"/>
      <c r="G71" s="75"/>
      <c r="H71" s="75"/>
    </row>
    <row r="72" spans="2:8" x14ac:dyDescent="0.25">
      <c r="B72" s="75"/>
      <c r="C72" s="75"/>
      <c r="D72" s="75"/>
      <c r="E72" s="75"/>
      <c r="F72" s="75"/>
      <c r="G72" s="75"/>
      <c r="H72" s="75"/>
    </row>
    <row r="73" spans="2:8" x14ac:dyDescent="0.25">
      <c r="B73" s="75"/>
      <c r="C73" s="75"/>
      <c r="D73" s="75"/>
      <c r="E73" s="75"/>
      <c r="F73" s="75"/>
      <c r="G73" s="75"/>
      <c r="H73" s="75"/>
    </row>
    <row r="74" spans="2:8" x14ac:dyDescent="0.25">
      <c r="B74" s="75"/>
      <c r="C74" s="75"/>
      <c r="D74" s="75"/>
      <c r="E74" s="75"/>
      <c r="F74" s="75"/>
      <c r="G74" s="75"/>
      <c r="H74" s="75"/>
    </row>
    <row r="75" spans="2:8" x14ac:dyDescent="0.25">
      <c r="B75" s="75"/>
      <c r="C75" s="75"/>
      <c r="D75" s="75"/>
      <c r="E75" s="75"/>
      <c r="F75" s="75"/>
      <c r="G75" s="75"/>
      <c r="H75" s="75"/>
    </row>
    <row r="76" spans="2:8" x14ac:dyDescent="0.25">
      <c r="B76" s="75"/>
      <c r="C76" s="75"/>
      <c r="D76" s="75"/>
      <c r="E76" s="75"/>
      <c r="F76" s="75"/>
      <c r="G76" s="75"/>
      <c r="H76" s="75"/>
    </row>
    <row r="77" spans="2:8" x14ac:dyDescent="0.25">
      <c r="B77" s="75"/>
      <c r="C77" s="75"/>
      <c r="D77" s="75"/>
      <c r="E77" s="75"/>
      <c r="F77" s="75"/>
      <c r="G77" s="75"/>
      <c r="H77" s="75"/>
    </row>
    <row r="78" spans="2:8" x14ac:dyDescent="0.25">
      <c r="B78" s="75"/>
      <c r="C78" s="75"/>
      <c r="D78" s="75"/>
      <c r="E78" s="75"/>
      <c r="F78" s="75"/>
      <c r="G78" s="75"/>
      <c r="H78" s="75"/>
    </row>
    <row r="79" spans="2:8" x14ac:dyDescent="0.25">
      <c r="B79" s="75"/>
      <c r="C79" s="75"/>
      <c r="D79" s="75"/>
      <c r="E79" s="75"/>
      <c r="F79" s="75"/>
      <c r="G79" s="75"/>
      <c r="H79" s="75"/>
    </row>
    <row r="80" spans="2:8" x14ac:dyDescent="0.25">
      <c r="B80" s="75"/>
      <c r="C80" s="75"/>
      <c r="D80" s="75"/>
      <c r="E80" s="75"/>
      <c r="F80" s="75"/>
      <c r="G80" s="75"/>
      <c r="H80" s="75"/>
    </row>
    <row r="81" spans="2:8" x14ac:dyDescent="0.25">
      <c r="B81" s="75"/>
      <c r="C81" s="75"/>
      <c r="D81" s="75"/>
      <c r="E81" s="75"/>
      <c r="F81" s="75"/>
      <c r="G81" s="75"/>
      <c r="H81" s="75"/>
    </row>
    <row r="82" spans="2:8" x14ac:dyDescent="0.25">
      <c r="B82" s="75"/>
      <c r="C82" s="75"/>
      <c r="D82" s="75"/>
      <c r="E82" s="75"/>
      <c r="F82" s="75"/>
      <c r="G82" s="75"/>
      <c r="H82" s="75"/>
    </row>
    <row r="83" spans="2:8" x14ac:dyDescent="0.25">
      <c r="B83" s="75"/>
      <c r="C83" s="75"/>
      <c r="D83" s="75"/>
      <c r="E83" s="75"/>
      <c r="F83" s="75"/>
      <c r="G83" s="75"/>
      <c r="H83" s="75"/>
    </row>
    <row r="84" spans="2:8" x14ac:dyDescent="0.25">
      <c r="B84" s="75"/>
      <c r="C84" s="75"/>
      <c r="D84" s="75"/>
      <c r="E84" s="75"/>
      <c r="F84" s="75"/>
      <c r="G84" s="75"/>
      <c r="H84" s="75"/>
    </row>
    <row r="85" spans="2:8" x14ac:dyDescent="0.25">
      <c r="B85" s="75"/>
      <c r="C85" s="75"/>
      <c r="D85" s="75"/>
      <c r="E85" s="75"/>
      <c r="F85" s="75"/>
      <c r="G85" s="75"/>
      <c r="H85" s="75"/>
    </row>
    <row r="86" spans="2:8" x14ac:dyDescent="0.25">
      <c r="B86" s="75"/>
      <c r="C86" s="75"/>
      <c r="D86" s="75"/>
      <c r="E86" s="75"/>
      <c r="F86" s="75"/>
      <c r="G86" s="75"/>
      <c r="H86" s="75"/>
    </row>
    <row r="87" spans="2:8" x14ac:dyDescent="0.25">
      <c r="B87" s="75"/>
      <c r="C87" s="75"/>
      <c r="D87" s="75"/>
      <c r="E87" s="75"/>
      <c r="F87" s="75"/>
      <c r="G87" s="75"/>
      <c r="H87" s="75"/>
    </row>
    <row r="88" spans="2:8" x14ac:dyDescent="0.25">
      <c r="B88" s="75"/>
      <c r="C88" s="75"/>
      <c r="D88" s="75"/>
      <c r="E88" s="75"/>
      <c r="F88" s="75"/>
      <c r="G88" s="75"/>
      <c r="H88" s="75"/>
    </row>
    <row r="89" spans="2:8" x14ac:dyDescent="0.25">
      <c r="B89" s="75"/>
      <c r="C89" s="75"/>
      <c r="D89" s="75"/>
      <c r="E89" s="75"/>
      <c r="F89" s="75"/>
      <c r="G89" s="75"/>
      <c r="H89" s="75"/>
    </row>
    <row r="90" spans="2:8" x14ac:dyDescent="0.25">
      <c r="B90" s="75"/>
      <c r="C90" s="75"/>
      <c r="D90" s="75"/>
      <c r="E90" s="75"/>
      <c r="F90" s="75"/>
      <c r="G90" s="75"/>
      <c r="H90" s="75"/>
    </row>
    <row r="91" spans="2:8" x14ac:dyDescent="0.25">
      <c r="B91" s="75"/>
      <c r="C91" s="75"/>
      <c r="D91" s="75"/>
      <c r="E91" s="75"/>
      <c r="F91" s="75"/>
      <c r="G91" s="75"/>
      <c r="H91" s="75"/>
    </row>
    <row r="92" spans="2:8" x14ac:dyDescent="0.25">
      <c r="B92" s="75"/>
      <c r="C92" s="75"/>
      <c r="D92" s="75"/>
      <c r="E92" s="75"/>
      <c r="F92" s="75"/>
      <c r="G92" s="75"/>
      <c r="H92" s="75"/>
    </row>
    <row r="93" spans="2:8" x14ac:dyDescent="0.25">
      <c r="B93" s="75"/>
      <c r="C93" s="75"/>
      <c r="D93" s="75"/>
      <c r="E93" s="75"/>
      <c r="F93" s="75"/>
      <c r="G93" s="75"/>
      <c r="H93" s="75"/>
    </row>
    <row r="94" spans="2:8" x14ac:dyDescent="0.25">
      <c r="B94" s="75"/>
      <c r="C94" s="75"/>
      <c r="D94" s="75"/>
      <c r="E94" s="75"/>
      <c r="F94" s="75"/>
      <c r="G94" s="75"/>
      <c r="H94" s="75"/>
    </row>
    <row r="95" spans="2:8" x14ac:dyDescent="0.25">
      <c r="B95" s="75"/>
      <c r="C95" s="75"/>
      <c r="D95" s="75"/>
      <c r="E95" s="75"/>
      <c r="F95" s="75"/>
      <c r="G95" s="75"/>
      <c r="H95" s="75"/>
    </row>
    <row r="96" spans="2:8" x14ac:dyDescent="0.25">
      <c r="B96" s="75"/>
      <c r="C96" s="75"/>
      <c r="D96" s="75"/>
      <c r="E96" s="75"/>
      <c r="F96" s="75"/>
      <c r="G96" s="75"/>
      <c r="H96" s="75"/>
    </row>
    <row r="97" spans="2:8" x14ac:dyDescent="0.25">
      <c r="B97" s="75"/>
      <c r="C97" s="75"/>
      <c r="D97" s="75"/>
      <c r="E97" s="75"/>
      <c r="F97" s="75"/>
      <c r="G97" s="75"/>
      <c r="H97" s="75"/>
    </row>
    <row r="98" spans="2:8" x14ac:dyDescent="0.25">
      <c r="B98" s="75"/>
      <c r="C98" s="75"/>
      <c r="D98" s="75"/>
      <c r="E98" s="75"/>
      <c r="F98" s="75"/>
      <c r="G98" s="75"/>
      <c r="H98" s="75"/>
    </row>
    <row r="99" spans="2:8" x14ac:dyDescent="0.25">
      <c r="B99" s="75"/>
      <c r="C99" s="75"/>
      <c r="D99" s="75"/>
      <c r="E99" s="75"/>
      <c r="F99" s="75"/>
      <c r="G99" s="75"/>
      <c r="H99" s="75"/>
    </row>
    <row r="100" spans="2:8" x14ac:dyDescent="0.25">
      <c r="B100" s="75"/>
      <c r="C100" s="75"/>
      <c r="D100" s="75"/>
      <c r="E100" s="75"/>
      <c r="F100" s="75"/>
      <c r="G100" s="75"/>
      <c r="H100" s="75"/>
    </row>
    <row r="101" spans="2:8" x14ac:dyDescent="0.25">
      <c r="B101" s="75"/>
      <c r="C101" s="75"/>
      <c r="D101" s="75"/>
      <c r="E101" s="75"/>
      <c r="F101" s="75"/>
      <c r="G101" s="75"/>
      <c r="H101" s="75"/>
    </row>
    <row r="102" spans="2:8" x14ac:dyDescent="0.25">
      <c r="B102" s="75"/>
      <c r="C102" s="75"/>
      <c r="D102" s="75"/>
      <c r="E102" s="75"/>
      <c r="F102" s="75"/>
      <c r="G102" s="75"/>
      <c r="H102" s="75"/>
    </row>
    <row r="103" spans="2:8" x14ac:dyDescent="0.25">
      <c r="B103" s="75"/>
      <c r="C103" s="75"/>
      <c r="D103" s="75"/>
      <c r="E103" s="75"/>
      <c r="F103" s="75"/>
      <c r="G103" s="75"/>
      <c r="H103" s="75"/>
    </row>
    <row r="104" spans="2:8" x14ac:dyDescent="0.25">
      <c r="B104" s="75"/>
      <c r="C104" s="75"/>
      <c r="D104" s="75"/>
      <c r="E104" s="75"/>
      <c r="F104" s="75"/>
      <c r="G104" s="75"/>
      <c r="H104" s="75"/>
    </row>
    <row r="105" spans="2:8" x14ac:dyDescent="0.25">
      <c r="B105" s="75"/>
      <c r="C105" s="75"/>
      <c r="D105" s="75"/>
      <c r="E105" s="75"/>
      <c r="F105" s="75"/>
      <c r="G105" s="75"/>
      <c r="H105" s="75"/>
    </row>
    <row r="106" spans="2:8" x14ac:dyDescent="0.25">
      <c r="B106" s="75"/>
      <c r="C106" s="75"/>
      <c r="D106" s="75"/>
      <c r="E106" s="75"/>
      <c r="F106" s="75"/>
      <c r="G106" s="75"/>
      <c r="H106" s="75"/>
    </row>
    <row r="107" spans="2:8" x14ac:dyDescent="0.25">
      <c r="B107" s="75"/>
      <c r="C107" s="75"/>
      <c r="D107" s="75"/>
      <c r="E107" s="75"/>
      <c r="F107" s="75"/>
      <c r="G107" s="75"/>
      <c r="H107" s="75"/>
    </row>
    <row r="108" spans="2:8" x14ac:dyDescent="0.25">
      <c r="B108" s="75"/>
      <c r="C108" s="75"/>
      <c r="D108" s="75"/>
      <c r="E108" s="75"/>
      <c r="F108" s="75"/>
      <c r="G108" s="75"/>
      <c r="H108" s="75"/>
    </row>
    <row r="109" spans="2:8" x14ac:dyDescent="0.25">
      <c r="B109" s="75"/>
      <c r="C109" s="75"/>
      <c r="D109" s="75"/>
      <c r="E109" s="75"/>
      <c r="F109" s="75"/>
      <c r="G109" s="75"/>
      <c r="H109" s="75"/>
    </row>
    <row r="110" spans="2:8" x14ac:dyDescent="0.25">
      <c r="B110" s="75"/>
      <c r="C110" s="75"/>
      <c r="D110" s="75"/>
      <c r="E110" s="75"/>
      <c r="F110" s="75"/>
      <c r="G110" s="75"/>
      <c r="H110" s="75"/>
    </row>
    <row r="111" spans="2:8" x14ac:dyDescent="0.25">
      <c r="B111" s="75"/>
      <c r="C111" s="75"/>
      <c r="D111" s="75"/>
      <c r="E111" s="75"/>
      <c r="F111" s="75"/>
      <c r="G111" s="75"/>
      <c r="H111" s="75"/>
    </row>
    <row r="112" spans="2:8" x14ac:dyDescent="0.25">
      <c r="B112" s="75"/>
      <c r="C112" s="75"/>
      <c r="D112" s="75"/>
      <c r="E112" s="75"/>
      <c r="F112" s="75"/>
      <c r="G112" s="75"/>
      <c r="H112" s="75"/>
    </row>
    <row r="113" spans="2:8" x14ac:dyDescent="0.25">
      <c r="B113" s="75"/>
      <c r="C113" s="75"/>
      <c r="D113" s="75"/>
      <c r="E113" s="75"/>
      <c r="F113" s="75"/>
      <c r="G113" s="75"/>
      <c r="H113" s="75"/>
    </row>
    <row r="114" spans="2:8" x14ac:dyDescent="0.25">
      <c r="B114" s="75"/>
      <c r="C114" s="75"/>
      <c r="D114" s="75"/>
      <c r="E114" s="75"/>
      <c r="F114" s="75"/>
      <c r="G114" s="75"/>
      <c r="H114" s="75"/>
    </row>
    <row r="115" spans="2:8" x14ac:dyDescent="0.25">
      <c r="B115" s="75"/>
      <c r="C115" s="75"/>
      <c r="D115" s="75"/>
      <c r="E115" s="75"/>
      <c r="F115" s="75"/>
      <c r="G115" s="75"/>
      <c r="H115" s="75"/>
    </row>
    <row r="116" spans="2:8" x14ac:dyDescent="0.25">
      <c r="B116" s="75"/>
      <c r="C116" s="75"/>
      <c r="D116" s="75"/>
      <c r="E116" s="75"/>
      <c r="F116" s="75"/>
      <c r="G116" s="75"/>
      <c r="H116" s="75"/>
    </row>
    <row r="117" spans="2:8" x14ac:dyDescent="0.25">
      <c r="B117" s="75"/>
      <c r="C117" s="75"/>
      <c r="D117" s="75"/>
      <c r="E117" s="75"/>
      <c r="F117" s="75"/>
      <c r="G117" s="75"/>
      <c r="H117" s="75"/>
    </row>
    <row r="118" spans="2:8" x14ac:dyDescent="0.25">
      <c r="B118" s="75"/>
      <c r="C118" s="75"/>
      <c r="D118" s="75"/>
      <c r="E118" s="75"/>
      <c r="F118" s="75"/>
      <c r="G118" s="75"/>
      <c r="H118" s="75"/>
    </row>
    <row r="119" spans="2:8" x14ac:dyDescent="0.25">
      <c r="B119" s="75"/>
      <c r="C119" s="75"/>
      <c r="D119" s="75"/>
      <c r="E119" s="75"/>
      <c r="F119" s="75"/>
      <c r="G119" s="75"/>
      <c r="H119" s="75"/>
    </row>
    <row r="120" spans="2:8" x14ac:dyDescent="0.25">
      <c r="B120" s="75"/>
      <c r="C120" s="75"/>
      <c r="D120" s="75"/>
      <c r="E120" s="75"/>
      <c r="F120" s="75"/>
      <c r="G120" s="75"/>
      <c r="H120" s="75"/>
    </row>
    <row r="121" spans="2:8" x14ac:dyDescent="0.25">
      <c r="B121" s="75"/>
      <c r="C121" s="75"/>
      <c r="D121" s="75"/>
      <c r="E121" s="75"/>
      <c r="F121" s="75"/>
      <c r="G121" s="75"/>
      <c r="H121" s="75"/>
    </row>
    <row r="122" spans="2:8" x14ac:dyDescent="0.25">
      <c r="B122" s="75"/>
      <c r="C122" s="75"/>
      <c r="D122" s="75"/>
      <c r="E122" s="75"/>
      <c r="F122" s="75"/>
      <c r="G122" s="75"/>
      <c r="H122" s="75"/>
    </row>
    <row r="123" spans="2:8" x14ac:dyDescent="0.25">
      <c r="B123" s="75"/>
      <c r="C123" s="75"/>
      <c r="D123" s="75"/>
      <c r="E123" s="75"/>
      <c r="F123" s="75"/>
      <c r="G123" s="75"/>
      <c r="H123" s="75"/>
    </row>
    <row r="124" spans="2:8" x14ac:dyDescent="0.25">
      <c r="B124" s="75"/>
      <c r="C124" s="75"/>
      <c r="D124" s="75"/>
      <c r="E124" s="75"/>
      <c r="F124" s="75"/>
      <c r="G124" s="75"/>
      <c r="H124" s="75"/>
    </row>
    <row r="125" spans="2:8" x14ac:dyDescent="0.25">
      <c r="B125" s="75"/>
      <c r="C125" s="75"/>
      <c r="D125" s="75"/>
      <c r="E125" s="75"/>
      <c r="F125" s="75"/>
      <c r="G125" s="75"/>
      <c r="H125" s="75"/>
    </row>
    <row r="126" spans="2:8" x14ac:dyDescent="0.25">
      <c r="B126" s="75"/>
      <c r="C126" s="75"/>
      <c r="D126" s="75"/>
      <c r="E126" s="75"/>
      <c r="F126" s="75"/>
      <c r="G126" s="75"/>
      <c r="H126" s="75"/>
    </row>
    <row r="127" spans="2:8" x14ac:dyDescent="0.25">
      <c r="B127" s="75"/>
      <c r="C127" s="75"/>
      <c r="D127" s="75"/>
      <c r="E127" s="75"/>
      <c r="F127" s="75"/>
      <c r="G127" s="75"/>
      <c r="H127" s="75"/>
    </row>
    <row r="128" spans="2:8" x14ac:dyDescent="0.25">
      <c r="B128" s="75"/>
      <c r="C128" s="75"/>
      <c r="D128" s="75"/>
      <c r="E128" s="75"/>
      <c r="F128" s="75"/>
      <c r="G128" s="75"/>
      <c r="H128" s="75"/>
    </row>
    <row r="129" spans="2:8" x14ac:dyDescent="0.25">
      <c r="B129" s="75"/>
      <c r="C129" s="75"/>
      <c r="D129" s="75"/>
      <c r="E129" s="75"/>
      <c r="F129" s="75"/>
      <c r="G129" s="75"/>
      <c r="H129" s="75"/>
    </row>
    <row r="130" spans="2:8" x14ac:dyDescent="0.25">
      <c r="B130" s="75"/>
      <c r="C130" s="75"/>
      <c r="D130" s="75"/>
      <c r="E130" s="75"/>
      <c r="F130" s="75"/>
      <c r="G130" s="75"/>
      <c r="H130" s="75"/>
    </row>
    <row r="131" spans="2:8" x14ac:dyDescent="0.25">
      <c r="B131" s="75"/>
      <c r="C131" s="75"/>
      <c r="D131" s="75"/>
      <c r="E131" s="75"/>
      <c r="F131" s="75"/>
      <c r="G131" s="75"/>
      <c r="H131" s="75"/>
    </row>
    <row r="132" spans="2:8" x14ac:dyDescent="0.25">
      <c r="B132" s="75"/>
      <c r="C132" s="75"/>
      <c r="D132" s="75"/>
      <c r="E132" s="75"/>
      <c r="F132" s="75"/>
      <c r="G132" s="75"/>
      <c r="H132" s="75"/>
    </row>
    <row r="133" spans="2:8" x14ac:dyDescent="0.25">
      <c r="B133" s="75"/>
      <c r="C133" s="75"/>
      <c r="D133" s="75"/>
      <c r="E133" s="75"/>
      <c r="F133" s="75"/>
      <c r="G133" s="75"/>
      <c r="H133" s="75"/>
    </row>
    <row r="134" spans="2:8" x14ac:dyDescent="0.25">
      <c r="B134" s="75"/>
      <c r="C134" s="75"/>
      <c r="D134" s="75"/>
      <c r="E134" s="75"/>
      <c r="F134" s="75"/>
      <c r="G134" s="75"/>
      <c r="H134" s="75"/>
    </row>
    <row r="135" spans="2:8" x14ac:dyDescent="0.25">
      <c r="B135" s="75"/>
      <c r="C135" s="75"/>
      <c r="D135" s="75"/>
      <c r="E135" s="75"/>
      <c r="F135" s="75"/>
      <c r="G135" s="75"/>
      <c r="H135" s="75"/>
    </row>
    <row r="136" spans="2:8" x14ac:dyDescent="0.25">
      <c r="B136" s="75"/>
      <c r="C136" s="75"/>
      <c r="D136" s="75"/>
      <c r="E136" s="75"/>
      <c r="F136" s="75"/>
      <c r="G136" s="75"/>
      <c r="H136" s="75"/>
    </row>
    <row r="137" spans="2:8" x14ac:dyDescent="0.25">
      <c r="B137" s="75"/>
      <c r="C137" s="75"/>
      <c r="D137" s="75"/>
      <c r="E137" s="75"/>
      <c r="F137" s="75"/>
      <c r="G137" s="75"/>
      <c r="H137" s="75"/>
    </row>
    <row r="138" spans="2:8" x14ac:dyDescent="0.25">
      <c r="B138" s="75"/>
      <c r="C138" s="75"/>
      <c r="D138" s="75"/>
      <c r="E138" s="75"/>
      <c r="F138" s="75"/>
      <c r="G138" s="75"/>
      <c r="H138" s="75"/>
    </row>
    <row r="139" spans="2:8" x14ac:dyDescent="0.25">
      <c r="B139" s="75"/>
      <c r="C139" s="75"/>
      <c r="D139" s="75"/>
      <c r="E139" s="75"/>
      <c r="F139" s="75"/>
      <c r="G139" s="75"/>
      <c r="H139" s="75"/>
    </row>
    <row r="140" spans="2:8" x14ac:dyDescent="0.25">
      <c r="B140" s="75"/>
      <c r="C140" s="75"/>
      <c r="D140" s="75"/>
      <c r="E140" s="75"/>
      <c r="F140" s="75"/>
      <c r="G140" s="75"/>
      <c r="H140" s="75"/>
    </row>
    <row r="141" spans="2:8" x14ac:dyDescent="0.25">
      <c r="B141" s="75"/>
      <c r="C141" s="75"/>
      <c r="D141" s="75"/>
      <c r="E141" s="75"/>
      <c r="F141" s="75"/>
      <c r="G141" s="75"/>
      <c r="H141" s="75"/>
    </row>
    <row r="142" spans="2:8" x14ac:dyDescent="0.25">
      <c r="B142" s="75"/>
      <c r="C142" s="75"/>
      <c r="D142" s="75"/>
      <c r="E142" s="75"/>
      <c r="F142" s="75"/>
      <c r="G142" s="75"/>
      <c r="H142" s="75"/>
    </row>
    <row r="143" spans="2:8" x14ac:dyDescent="0.25">
      <c r="B143" s="75"/>
      <c r="C143" s="75"/>
      <c r="D143" s="75"/>
      <c r="E143" s="75"/>
      <c r="F143" s="75"/>
      <c r="G143" s="75"/>
      <c r="H143" s="75"/>
    </row>
    <row r="144" spans="2:8" x14ac:dyDescent="0.25">
      <c r="B144" s="75"/>
      <c r="C144" s="75"/>
      <c r="D144" s="75"/>
      <c r="E144" s="75"/>
      <c r="F144" s="75"/>
      <c r="G144" s="75"/>
      <c r="H144" s="75"/>
    </row>
    <row r="145" spans="2:8" x14ac:dyDescent="0.25">
      <c r="B145" s="75"/>
      <c r="C145" s="75"/>
      <c r="D145" s="75"/>
      <c r="E145" s="75"/>
      <c r="F145" s="75"/>
      <c r="G145" s="75"/>
      <c r="H145" s="75"/>
    </row>
    <row r="146" spans="2:8" x14ac:dyDescent="0.25">
      <c r="B146" s="75"/>
      <c r="C146" s="75"/>
      <c r="D146" s="75"/>
      <c r="E146" s="75"/>
      <c r="F146" s="75"/>
      <c r="G146" s="75"/>
      <c r="H146" s="75"/>
    </row>
    <row r="147" spans="2:8" x14ac:dyDescent="0.25">
      <c r="B147" s="75"/>
      <c r="C147" s="75"/>
      <c r="D147" s="75"/>
      <c r="E147" s="75"/>
      <c r="F147" s="75"/>
      <c r="G147" s="75"/>
      <c r="H147" s="75"/>
    </row>
    <row r="148" spans="2:8" x14ac:dyDescent="0.25">
      <c r="B148" s="75"/>
      <c r="C148" s="75"/>
      <c r="D148" s="75"/>
      <c r="E148" s="75"/>
      <c r="F148" s="75"/>
      <c r="G148" s="75"/>
      <c r="H148" s="75"/>
    </row>
    <row r="149" spans="2:8" x14ac:dyDescent="0.25">
      <c r="B149" s="75"/>
      <c r="C149" s="75"/>
      <c r="D149" s="75"/>
      <c r="E149" s="75"/>
      <c r="F149" s="75"/>
      <c r="G149" s="75"/>
      <c r="H149" s="75"/>
    </row>
    <row r="150" spans="2:8" x14ac:dyDescent="0.25">
      <c r="B150" s="75"/>
      <c r="C150" s="75"/>
      <c r="D150" s="75"/>
      <c r="E150" s="75"/>
      <c r="F150" s="75"/>
      <c r="G150" s="75"/>
      <c r="H150" s="75"/>
    </row>
  </sheetData>
  <mergeCells count="2">
    <mergeCell ref="A5:A9"/>
    <mergeCell ref="A10:A14"/>
  </mergeCells>
  <pageMargins left="0.7" right="0.19685039370078738" top="3.9370078740157487E-2" bottom="3.9370078740157487E-2" header="0" footer="0.3"/>
  <pageSetup paperSize="9" orientation="landscape"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Hoja29">
    <tabColor rgb="FF00B050"/>
  </sheetPr>
  <dimension ref="A1:L153"/>
  <sheetViews>
    <sheetView zoomScaleNormal="100" workbookViewId="0">
      <selection activeCell="B37" sqref="B37"/>
    </sheetView>
  </sheetViews>
  <sheetFormatPr baseColWidth="10" defaultRowHeight="15" x14ac:dyDescent="0.25"/>
  <cols>
    <col min="1" max="1" width="24.85546875" style="74" customWidth="1"/>
    <col min="2" max="2" width="10.7109375" style="74" customWidth="1"/>
    <col min="3" max="3" width="15.7109375" style="74" customWidth="1"/>
    <col min="4" max="4" width="19.28515625" style="74" bestFit="1" customWidth="1"/>
    <col min="5" max="5" width="20.28515625" style="74" bestFit="1" customWidth="1"/>
    <col min="6" max="7" width="21.42578125" style="74" bestFit="1" customWidth="1"/>
    <col min="8" max="8" width="17.42578125" style="74" bestFit="1" customWidth="1"/>
    <col min="9" max="11" width="15.7109375" style="74" customWidth="1"/>
    <col min="12" max="16384" width="11.42578125" style="74"/>
  </cols>
  <sheetData>
    <row r="1" spans="1:10" ht="18.75" x14ac:dyDescent="0.3">
      <c r="A1" s="215" t="s">
        <v>962</v>
      </c>
      <c r="B1" s="157"/>
      <c r="C1" s="157"/>
      <c r="D1" s="157"/>
      <c r="E1" s="157"/>
      <c r="F1" s="157"/>
      <c r="G1" s="157"/>
      <c r="H1" s="157"/>
      <c r="I1" s="157"/>
      <c r="J1" s="157"/>
    </row>
    <row r="2" spans="1:10" x14ac:dyDescent="0.25">
      <c r="A2" s="214"/>
      <c r="B2" s="157"/>
      <c r="C2" s="157"/>
      <c r="D2" s="157"/>
      <c r="E2" s="157"/>
      <c r="F2" s="157"/>
      <c r="G2" s="157"/>
      <c r="H2" s="157"/>
      <c r="I2" s="157"/>
      <c r="J2" s="157"/>
    </row>
    <row r="3" spans="1:10" ht="15.75" x14ac:dyDescent="0.25">
      <c r="A3" s="216" t="s">
        <v>963</v>
      </c>
      <c r="B3" s="157"/>
      <c r="C3" s="157"/>
      <c r="D3" s="157"/>
      <c r="E3" s="157"/>
      <c r="F3" s="157"/>
      <c r="G3" s="157"/>
      <c r="H3" s="157"/>
      <c r="I3" s="157"/>
      <c r="J3" s="157"/>
    </row>
    <row r="4" spans="1:10" x14ac:dyDescent="0.25">
      <c r="A4" s="214"/>
      <c r="B4" s="157"/>
      <c r="C4" s="157"/>
      <c r="D4" s="157"/>
      <c r="E4" s="157"/>
      <c r="F4" s="157"/>
      <c r="G4" s="157"/>
      <c r="H4" s="157"/>
      <c r="I4" s="157"/>
      <c r="J4" s="157"/>
    </row>
    <row r="5" spans="1:10" x14ac:dyDescent="0.25">
      <c r="A5" s="154" t="s">
        <v>1047</v>
      </c>
      <c r="B5" s="157"/>
      <c r="C5" s="157"/>
      <c r="D5" s="157"/>
      <c r="E5" s="157"/>
      <c r="F5" s="157"/>
      <c r="G5" s="157"/>
      <c r="H5" s="157"/>
      <c r="I5" s="157"/>
      <c r="J5" s="157"/>
    </row>
    <row r="6" spans="1:10" x14ac:dyDescent="0.25">
      <c r="A6" s="214"/>
      <c r="B6" s="157"/>
      <c r="C6" s="157"/>
      <c r="D6" s="157"/>
      <c r="E6" s="157"/>
      <c r="F6" s="157"/>
      <c r="G6" s="157"/>
      <c r="H6" s="157"/>
      <c r="I6" s="157"/>
      <c r="J6" s="157"/>
    </row>
    <row r="7" spans="1:10" x14ac:dyDescent="0.25">
      <c r="A7" s="370"/>
      <c r="B7"/>
      <c r="C7"/>
      <c r="D7"/>
      <c r="E7"/>
      <c r="F7"/>
      <c r="G7"/>
      <c r="H7"/>
      <c r="I7"/>
      <c r="J7" s="157"/>
    </row>
    <row r="8" spans="1:10" x14ac:dyDescent="0.25">
      <c r="A8" s="372"/>
      <c r="B8" s="371"/>
      <c r="C8" s="373" t="s">
        <v>1387</v>
      </c>
      <c r="D8" s="373" t="s">
        <v>1388</v>
      </c>
      <c r="E8" s="373" t="s">
        <v>1389</v>
      </c>
      <c r="F8" s="373" t="s">
        <v>1390</v>
      </c>
      <c r="G8" s="373" t="s">
        <v>1391</v>
      </c>
      <c r="H8" s="373" t="s">
        <v>1392</v>
      </c>
      <c r="I8" s="374" t="s">
        <v>26</v>
      </c>
      <c r="J8" s="157"/>
    </row>
    <row r="9" spans="1:10" x14ac:dyDescent="0.25">
      <c r="A9" s="1158" t="s">
        <v>1393</v>
      </c>
      <c r="B9" s="386" t="s">
        <v>175</v>
      </c>
      <c r="C9" s="387">
        <v>10</v>
      </c>
      <c r="D9" s="387">
        <v>14</v>
      </c>
      <c r="E9" s="387">
        <v>19</v>
      </c>
      <c r="F9" s="387">
        <v>48</v>
      </c>
      <c r="G9" s="387">
        <v>53</v>
      </c>
      <c r="H9" s="387">
        <v>13</v>
      </c>
      <c r="I9" s="388">
        <v>157</v>
      </c>
    </row>
    <row r="10" spans="1:10" x14ac:dyDescent="0.25">
      <c r="A10" s="1159"/>
      <c r="B10" s="386" t="s">
        <v>1394</v>
      </c>
      <c r="C10" s="387">
        <v>23244</v>
      </c>
      <c r="D10" s="387">
        <v>52252</v>
      </c>
      <c r="E10" s="387">
        <v>105536</v>
      </c>
      <c r="F10" s="387">
        <v>831504</v>
      </c>
      <c r="G10" s="387">
        <v>1561728</v>
      </c>
      <c r="H10" s="387">
        <v>1200361</v>
      </c>
      <c r="I10" s="388">
        <v>3774625</v>
      </c>
    </row>
    <row r="11" spans="1:10" x14ac:dyDescent="0.25">
      <c r="A11" s="1158" t="s">
        <v>1395</v>
      </c>
      <c r="B11" s="386" t="s">
        <v>175</v>
      </c>
      <c r="C11" s="387">
        <v>159</v>
      </c>
      <c r="D11" s="387">
        <v>609</v>
      </c>
      <c r="E11" s="387">
        <v>712</v>
      </c>
      <c r="F11" s="387">
        <v>393</v>
      </c>
      <c r="G11" s="387">
        <v>238</v>
      </c>
      <c r="H11" s="387">
        <v>128</v>
      </c>
      <c r="I11" s="388">
        <v>2239</v>
      </c>
    </row>
    <row r="12" spans="1:10" x14ac:dyDescent="0.25">
      <c r="A12" s="1159"/>
      <c r="B12" s="386" t="s">
        <v>1394</v>
      </c>
      <c r="C12" s="387">
        <v>365185</v>
      </c>
      <c r="D12" s="387">
        <v>2487989</v>
      </c>
      <c r="E12" s="387">
        <v>4848778</v>
      </c>
      <c r="F12" s="387">
        <v>6792183</v>
      </c>
      <c r="G12" s="387">
        <v>7399989</v>
      </c>
      <c r="H12" s="387">
        <v>11175058</v>
      </c>
      <c r="I12" s="388">
        <v>33069182</v>
      </c>
    </row>
    <row r="13" spans="1:10" x14ac:dyDescent="0.25">
      <c r="A13" s="1160" t="s">
        <v>26</v>
      </c>
      <c r="B13" s="389" t="s">
        <v>1396</v>
      </c>
      <c r="C13" s="388">
        <v>169</v>
      </c>
      <c r="D13" s="388">
        <v>623</v>
      </c>
      <c r="E13" s="388">
        <v>731</v>
      </c>
      <c r="F13" s="388">
        <v>441</v>
      </c>
      <c r="G13" s="388">
        <v>291</v>
      </c>
      <c r="H13" s="388">
        <v>141</v>
      </c>
      <c r="I13" s="388">
        <v>2396</v>
      </c>
    </row>
    <row r="14" spans="1:10" x14ac:dyDescent="0.25">
      <c r="A14" s="1161"/>
      <c r="B14" s="389" t="s">
        <v>585</v>
      </c>
      <c r="C14" s="388">
        <v>388429</v>
      </c>
      <c r="D14" s="388">
        <v>2540241</v>
      </c>
      <c r="E14" s="388">
        <v>4954314</v>
      </c>
      <c r="F14" s="388">
        <v>7623687</v>
      </c>
      <c r="G14" s="388">
        <v>8961717</v>
      </c>
      <c r="H14" s="388">
        <v>12375419</v>
      </c>
      <c r="I14" s="388">
        <v>36843807</v>
      </c>
    </row>
    <row r="15" spans="1:10" x14ac:dyDescent="0.25">
      <c r="A15" s="1162" t="s">
        <v>1397</v>
      </c>
      <c r="B15" s="390" t="s">
        <v>1398</v>
      </c>
      <c r="C15" s="387">
        <v>7.05</v>
      </c>
      <c r="D15" s="387">
        <v>26</v>
      </c>
      <c r="E15" s="387">
        <v>30.51</v>
      </c>
      <c r="F15" s="387">
        <v>18.41</v>
      </c>
      <c r="G15" s="387">
        <v>12.15</v>
      </c>
      <c r="H15" s="387">
        <v>5.88</v>
      </c>
      <c r="I15" s="388">
        <v>100</v>
      </c>
    </row>
    <row r="16" spans="1:10" ht="21" customHeight="1" x14ac:dyDescent="0.25">
      <c r="A16" s="1163"/>
      <c r="B16" s="390" t="s">
        <v>1399</v>
      </c>
      <c r="C16" s="387">
        <v>1.05</v>
      </c>
      <c r="D16" s="387">
        <v>6.89</v>
      </c>
      <c r="E16" s="387">
        <v>13.45</v>
      </c>
      <c r="F16" s="387">
        <v>20.69</v>
      </c>
      <c r="G16" s="387">
        <v>24.32</v>
      </c>
      <c r="H16" s="387">
        <v>33.590000000000003</v>
      </c>
      <c r="I16" s="388">
        <v>100</v>
      </c>
    </row>
    <row r="17" spans="1:12" x14ac:dyDescent="0.25">
      <c r="A17" s="160"/>
      <c r="B17" s="76"/>
    </row>
    <row r="18" spans="1:12" x14ac:dyDescent="0.25">
      <c r="A18" s="157"/>
      <c r="B18" s="160"/>
      <c r="C18" s="160"/>
      <c r="D18" s="160"/>
      <c r="E18" s="160"/>
      <c r="F18" s="160"/>
      <c r="G18" s="160"/>
      <c r="H18" s="160"/>
      <c r="I18" s="160"/>
      <c r="J18" s="160"/>
      <c r="K18" s="76"/>
      <c r="L18" s="76"/>
    </row>
    <row r="19" spans="1:12" x14ac:dyDescent="0.25">
      <c r="A19" s="157"/>
      <c r="B19" s="160"/>
      <c r="C19" s="160"/>
      <c r="D19" s="160"/>
      <c r="E19" s="160"/>
      <c r="F19" s="160"/>
      <c r="G19" s="160"/>
      <c r="H19" s="160"/>
      <c r="I19" s="160"/>
      <c r="J19" s="160"/>
      <c r="K19" s="76"/>
      <c r="L19" s="76"/>
    </row>
    <row r="20" spans="1:12" x14ac:dyDescent="0.25">
      <c r="A20" s="157"/>
      <c r="B20" s="160"/>
      <c r="C20" s="160"/>
      <c r="D20" s="160"/>
      <c r="E20" s="160"/>
      <c r="F20" s="160"/>
      <c r="G20" s="160"/>
      <c r="H20" s="160"/>
      <c r="I20" s="160"/>
      <c r="J20" s="160"/>
      <c r="K20" s="76"/>
      <c r="L20" s="76"/>
    </row>
    <row r="21" spans="1:12" x14ac:dyDescent="0.25">
      <c r="A21" s="157"/>
      <c r="B21" s="160"/>
      <c r="C21" s="160"/>
      <c r="D21" s="160"/>
      <c r="E21" s="160"/>
      <c r="F21" s="160"/>
      <c r="G21" s="160"/>
      <c r="H21" s="160"/>
      <c r="I21" s="160"/>
      <c r="J21" s="160"/>
      <c r="K21" s="76"/>
      <c r="L21" s="76"/>
    </row>
    <row r="22" spans="1:12" x14ac:dyDescent="0.25">
      <c r="A22" s="157"/>
      <c r="B22" s="160"/>
      <c r="C22" s="160"/>
      <c r="D22" s="160"/>
      <c r="E22" s="160"/>
      <c r="F22" s="160"/>
      <c r="G22" s="160"/>
      <c r="H22" s="160"/>
      <c r="I22" s="160"/>
      <c r="J22" s="160"/>
      <c r="K22" s="76"/>
      <c r="L22" s="76"/>
    </row>
    <row r="23" spans="1:12" x14ac:dyDescent="0.25">
      <c r="A23" s="157"/>
      <c r="B23" s="160"/>
      <c r="C23" s="160"/>
      <c r="D23" s="160"/>
      <c r="E23" s="160"/>
      <c r="F23" s="160"/>
      <c r="G23" s="160"/>
      <c r="H23" s="160"/>
      <c r="I23" s="160"/>
      <c r="J23" s="160"/>
      <c r="K23" s="76"/>
      <c r="L23" s="76"/>
    </row>
    <row r="24" spans="1:12" x14ac:dyDescent="0.25">
      <c r="A24" s="157"/>
      <c r="B24" s="160"/>
      <c r="C24" s="160"/>
      <c r="D24" s="160"/>
      <c r="E24" s="160"/>
      <c r="F24" s="160"/>
      <c r="G24" s="160"/>
      <c r="H24" s="160"/>
      <c r="I24" s="160"/>
      <c r="J24" s="160"/>
      <c r="K24" s="76"/>
      <c r="L24" s="76"/>
    </row>
    <row r="25" spans="1:12" x14ac:dyDescent="0.25">
      <c r="A25" s="157"/>
      <c r="B25" s="160"/>
      <c r="C25" s="160"/>
      <c r="D25" s="160"/>
      <c r="E25" s="160"/>
      <c r="F25" s="160"/>
      <c r="G25" s="160"/>
      <c r="H25" s="160"/>
      <c r="I25" s="160"/>
      <c r="J25" s="160"/>
      <c r="K25" s="76"/>
      <c r="L25" s="76"/>
    </row>
    <row r="26" spans="1:12" x14ac:dyDescent="0.25">
      <c r="A26" s="157"/>
      <c r="B26" s="160"/>
      <c r="C26" s="160"/>
      <c r="D26" s="160"/>
      <c r="E26" s="160"/>
      <c r="F26" s="160"/>
      <c r="G26" s="160"/>
      <c r="H26" s="160"/>
      <c r="I26" s="160"/>
      <c r="J26" s="160"/>
      <c r="K26" s="76"/>
      <c r="L26" s="76"/>
    </row>
    <row r="27" spans="1:12" x14ac:dyDescent="0.25">
      <c r="A27" s="157"/>
      <c r="B27" s="160"/>
      <c r="C27" s="160"/>
      <c r="D27" s="160"/>
      <c r="E27" s="160"/>
      <c r="F27" s="160"/>
      <c r="G27" s="160"/>
      <c r="H27" s="160"/>
      <c r="I27" s="160"/>
      <c r="J27" s="160"/>
      <c r="K27" s="76"/>
      <c r="L27" s="76"/>
    </row>
    <row r="28" spans="1:12" x14ac:dyDescent="0.25">
      <c r="A28" s="157"/>
      <c r="B28" s="160"/>
      <c r="C28" s="160"/>
      <c r="D28" s="160"/>
      <c r="E28" s="160"/>
      <c r="F28" s="160"/>
      <c r="G28" s="160"/>
      <c r="H28" s="160"/>
      <c r="I28" s="160"/>
      <c r="J28" s="160"/>
      <c r="K28" s="76"/>
      <c r="L28" s="76"/>
    </row>
    <row r="29" spans="1:12" x14ac:dyDescent="0.25">
      <c r="A29" s="157"/>
      <c r="B29" s="160"/>
      <c r="C29" s="160"/>
      <c r="D29" s="160"/>
      <c r="E29" s="160"/>
      <c r="F29" s="160"/>
      <c r="G29" s="160"/>
      <c r="H29" s="160"/>
      <c r="I29" s="160"/>
      <c r="J29" s="160"/>
      <c r="K29" s="76"/>
      <c r="L29" s="76"/>
    </row>
    <row r="30" spans="1:12" x14ac:dyDescent="0.25">
      <c r="B30" s="76"/>
      <c r="C30" s="76"/>
      <c r="D30" s="76"/>
      <c r="E30" s="76"/>
      <c r="F30" s="76"/>
      <c r="G30" s="76"/>
      <c r="H30" s="76"/>
      <c r="I30" s="76"/>
      <c r="J30" s="76"/>
      <c r="K30" s="76"/>
      <c r="L30" s="76"/>
    </row>
    <row r="31" spans="1:12" x14ac:dyDescent="0.25">
      <c r="B31" s="76"/>
      <c r="C31" s="76"/>
      <c r="D31" s="76"/>
      <c r="E31" s="76"/>
      <c r="F31" s="76"/>
      <c r="G31" s="76"/>
      <c r="H31" s="76"/>
      <c r="I31" s="76"/>
      <c r="J31" s="76"/>
      <c r="K31" s="76"/>
      <c r="L31" s="76"/>
    </row>
    <row r="32" spans="1:12" x14ac:dyDescent="0.25">
      <c r="B32" s="76"/>
      <c r="C32" s="76"/>
      <c r="D32" s="76"/>
      <c r="E32" s="76"/>
      <c r="F32" s="76"/>
      <c r="G32" s="76"/>
      <c r="H32" s="76"/>
      <c r="I32" s="76"/>
      <c r="J32" s="76"/>
      <c r="K32" s="76"/>
      <c r="L32" s="76"/>
    </row>
    <row r="33" spans="2:12" x14ac:dyDescent="0.25">
      <c r="B33" s="76"/>
      <c r="C33" s="76"/>
      <c r="D33" s="76"/>
      <c r="E33" s="76"/>
      <c r="F33" s="76"/>
      <c r="G33" s="76"/>
      <c r="H33" s="76"/>
      <c r="I33" s="76"/>
      <c r="J33" s="76"/>
      <c r="K33" s="76"/>
      <c r="L33" s="76"/>
    </row>
    <row r="34" spans="2:12" x14ac:dyDescent="0.25">
      <c r="B34" s="76"/>
      <c r="C34" s="76"/>
      <c r="D34" s="76"/>
      <c r="E34" s="76"/>
      <c r="F34" s="76"/>
      <c r="G34" s="76"/>
      <c r="H34" s="76"/>
      <c r="I34" s="76"/>
      <c r="J34" s="76"/>
      <c r="K34" s="76"/>
      <c r="L34" s="76"/>
    </row>
    <row r="35" spans="2:12" x14ac:dyDescent="0.25">
      <c r="B35" s="76"/>
      <c r="C35" s="76"/>
      <c r="D35" s="76"/>
      <c r="E35" s="76"/>
      <c r="F35" s="76"/>
      <c r="G35" s="76"/>
      <c r="H35" s="76"/>
      <c r="I35" s="76"/>
      <c r="J35" s="76"/>
      <c r="K35" s="76"/>
      <c r="L35" s="76"/>
    </row>
    <row r="36" spans="2:12" x14ac:dyDescent="0.25">
      <c r="B36" s="76"/>
      <c r="C36" s="76"/>
      <c r="D36" s="76"/>
      <c r="E36" s="76"/>
      <c r="F36" s="76"/>
      <c r="G36" s="76"/>
      <c r="H36" s="76"/>
      <c r="I36" s="76"/>
      <c r="J36" s="76"/>
      <c r="K36" s="76"/>
      <c r="L36" s="76"/>
    </row>
    <row r="37" spans="2:12" x14ac:dyDescent="0.25">
      <c r="B37" s="76"/>
      <c r="C37" s="76"/>
      <c r="D37" s="76"/>
      <c r="E37" s="76"/>
      <c r="F37" s="76"/>
      <c r="G37" s="76"/>
      <c r="H37" s="76"/>
      <c r="I37" s="76"/>
      <c r="J37" s="76"/>
      <c r="K37" s="76"/>
      <c r="L37" s="76"/>
    </row>
    <row r="38" spans="2:12" x14ac:dyDescent="0.25">
      <c r="B38" s="76"/>
      <c r="C38" s="76"/>
      <c r="D38" s="76"/>
      <c r="E38" s="76"/>
      <c r="F38" s="76"/>
      <c r="G38" s="76"/>
      <c r="H38" s="76"/>
      <c r="I38" s="76"/>
      <c r="J38" s="76"/>
      <c r="K38" s="76"/>
      <c r="L38" s="76"/>
    </row>
    <row r="39" spans="2:12" x14ac:dyDescent="0.25">
      <c r="B39" s="76"/>
      <c r="C39" s="76"/>
      <c r="D39" s="76"/>
      <c r="E39" s="76"/>
      <c r="F39" s="76"/>
      <c r="G39" s="76"/>
      <c r="H39" s="76"/>
      <c r="I39" s="76"/>
      <c r="J39" s="76"/>
      <c r="K39" s="76"/>
      <c r="L39" s="76"/>
    </row>
    <row r="40" spans="2:12" x14ac:dyDescent="0.25">
      <c r="B40" s="76"/>
      <c r="C40" s="76"/>
      <c r="D40" s="76"/>
      <c r="E40" s="76"/>
      <c r="F40" s="76"/>
      <c r="G40" s="76"/>
      <c r="H40" s="76"/>
      <c r="I40" s="76"/>
      <c r="J40" s="76"/>
      <c r="K40" s="76"/>
      <c r="L40" s="76"/>
    </row>
    <row r="41" spans="2:12" x14ac:dyDescent="0.25">
      <c r="B41" s="76"/>
      <c r="C41" s="76"/>
      <c r="D41" s="76"/>
      <c r="E41" s="76"/>
      <c r="F41" s="76"/>
      <c r="G41" s="76"/>
      <c r="H41" s="76"/>
      <c r="I41" s="76"/>
      <c r="J41" s="76"/>
      <c r="K41" s="76"/>
      <c r="L41" s="76"/>
    </row>
    <row r="42" spans="2:12" x14ac:dyDescent="0.25">
      <c r="B42" s="76"/>
      <c r="C42" s="76"/>
      <c r="D42" s="76"/>
      <c r="E42" s="76"/>
      <c r="F42" s="76"/>
      <c r="G42" s="76"/>
      <c r="H42" s="76"/>
      <c r="I42" s="76"/>
      <c r="J42" s="76"/>
      <c r="K42" s="76"/>
      <c r="L42" s="76"/>
    </row>
    <row r="43" spans="2:12" x14ac:dyDescent="0.25">
      <c r="B43" s="76"/>
      <c r="C43" s="76"/>
      <c r="D43" s="76"/>
      <c r="E43" s="76"/>
      <c r="F43" s="76"/>
      <c r="G43" s="76"/>
      <c r="H43" s="76"/>
      <c r="I43" s="76"/>
      <c r="J43" s="76"/>
      <c r="K43" s="76"/>
      <c r="L43" s="76"/>
    </row>
    <row r="44" spans="2:12" x14ac:dyDescent="0.25">
      <c r="B44" s="76"/>
      <c r="C44" s="76"/>
      <c r="D44" s="76"/>
      <c r="E44" s="76"/>
      <c r="F44" s="76"/>
      <c r="G44" s="76"/>
      <c r="H44" s="76"/>
      <c r="I44" s="76"/>
      <c r="J44" s="76"/>
      <c r="K44" s="76"/>
      <c r="L44" s="76"/>
    </row>
    <row r="45" spans="2:12" x14ac:dyDescent="0.25">
      <c r="B45" s="76"/>
      <c r="C45" s="76"/>
      <c r="D45" s="76"/>
      <c r="E45" s="76"/>
      <c r="F45" s="76"/>
      <c r="G45" s="76"/>
      <c r="H45" s="76"/>
      <c r="I45" s="76"/>
      <c r="J45" s="76"/>
      <c r="K45" s="76"/>
      <c r="L45" s="76"/>
    </row>
    <row r="46" spans="2:12" x14ac:dyDescent="0.25">
      <c r="B46" s="76"/>
      <c r="C46" s="76"/>
      <c r="D46" s="76"/>
      <c r="E46" s="76"/>
      <c r="F46" s="76"/>
      <c r="G46" s="76"/>
      <c r="H46" s="76"/>
      <c r="I46" s="76"/>
      <c r="J46" s="76"/>
      <c r="K46" s="76"/>
      <c r="L46" s="76"/>
    </row>
    <row r="47" spans="2:12" x14ac:dyDescent="0.25">
      <c r="B47" s="76"/>
      <c r="C47" s="76"/>
      <c r="D47" s="76"/>
      <c r="E47" s="76"/>
      <c r="F47" s="76"/>
      <c r="G47" s="76"/>
      <c r="H47" s="76"/>
      <c r="I47" s="76"/>
      <c r="J47" s="76"/>
      <c r="K47" s="76"/>
      <c r="L47" s="76"/>
    </row>
    <row r="48" spans="2:12" x14ac:dyDescent="0.25">
      <c r="B48" s="76"/>
      <c r="C48" s="76"/>
      <c r="D48" s="76"/>
      <c r="E48" s="76"/>
      <c r="F48" s="76"/>
      <c r="G48" s="76"/>
      <c r="H48" s="76"/>
      <c r="I48" s="76"/>
      <c r="J48" s="76"/>
      <c r="K48" s="76"/>
      <c r="L48" s="76"/>
    </row>
    <row r="49" spans="2:12" x14ac:dyDescent="0.25">
      <c r="B49" s="76"/>
      <c r="C49" s="76"/>
      <c r="D49" s="76"/>
      <c r="E49" s="76"/>
      <c r="F49" s="76"/>
      <c r="G49" s="76"/>
      <c r="H49" s="76"/>
      <c r="I49" s="76"/>
      <c r="J49" s="76"/>
      <c r="K49" s="76"/>
      <c r="L49" s="76"/>
    </row>
    <row r="50" spans="2:12" x14ac:dyDescent="0.25">
      <c r="B50" s="76"/>
      <c r="C50" s="76"/>
      <c r="D50" s="76"/>
      <c r="E50" s="76"/>
      <c r="F50" s="76"/>
      <c r="G50" s="76"/>
      <c r="H50" s="76"/>
      <c r="I50" s="76"/>
      <c r="J50" s="76"/>
      <c r="K50" s="76"/>
      <c r="L50" s="76"/>
    </row>
    <row r="51" spans="2:12" x14ac:dyDescent="0.25">
      <c r="B51" s="76"/>
      <c r="C51" s="76"/>
      <c r="D51" s="76"/>
      <c r="E51" s="76"/>
      <c r="F51" s="76"/>
      <c r="G51" s="76"/>
      <c r="H51" s="76"/>
      <c r="I51" s="76"/>
      <c r="J51" s="76"/>
      <c r="K51" s="76"/>
      <c r="L51" s="76"/>
    </row>
    <row r="52" spans="2:12" x14ac:dyDescent="0.25">
      <c r="B52" s="76"/>
      <c r="C52" s="76"/>
      <c r="D52" s="76"/>
      <c r="E52" s="76"/>
      <c r="F52" s="76"/>
      <c r="G52" s="76"/>
      <c r="H52" s="76"/>
      <c r="I52" s="76"/>
      <c r="J52" s="76"/>
      <c r="K52" s="76"/>
      <c r="L52" s="76"/>
    </row>
    <row r="53" spans="2:12" x14ac:dyDescent="0.25">
      <c r="B53" s="76"/>
      <c r="C53" s="76"/>
      <c r="D53" s="76"/>
      <c r="E53" s="76"/>
      <c r="F53" s="76"/>
      <c r="G53" s="76"/>
      <c r="H53" s="76"/>
      <c r="I53" s="76"/>
      <c r="J53" s="76"/>
      <c r="K53" s="76"/>
      <c r="L53" s="76"/>
    </row>
    <row r="54" spans="2:12" x14ac:dyDescent="0.25">
      <c r="B54" s="76"/>
      <c r="C54" s="76"/>
      <c r="D54" s="76"/>
      <c r="E54" s="76"/>
      <c r="F54" s="76"/>
      <c r="G54" s="76"/>
      <c r="H54" s="76"/>
      <c r="I54" s="76"/>
      <c r="J54" s="76"/>
      <c r="K54" s="76"/>
      <c r="L54" s="76"/>
    </row>
    <row r="55" spans="2:12" x14ac:dyDescent="0.25">
      <c r="B55" s="76"/>
      <c r="C55" s="76"/>
      <c r="D55" s="76"/>
      <c r="E55" s="76"/>
      <c r="F55" s="76"/>
      <c r="G55" s="76"/>
      <c r="H55" s="76"/>
      <c r="I55" s="76"/>
      <c r="J55" s="76"/>
      <c r="K55" s="76"/>
      <c r="L55" s="76"/>
    </row>
    <row r="56" spans="2:12" x14ac:dyDescent="0.25">
      <c r="B56" s="76"/>
      <c r="C56" s="76"/>
      <c r="D56" s="76"/>
      <c r="E56" s="76"/>
      <c r="F56" s="76"/>
      <c r="G56" s="76"/>
      <c r="H56" s="76"/>
      <c r="I56" s="76"/>
      <c r="J56" s="76"/>
      <c r="K56" s="76"/>
      <c r="L56" s="76"/>
    </row>
    <row r="57" spans="2:12" x14ac:dyDescent="0.25">
      <c r="B57" s="76"/>
      <c r="C57" s="76"/>
      <c r="D57" s="76"/>
      <c r="E57" s="76"/>
      <c r="F57" s="76"/>
      <c r="G57" s="76"/>
      <c r="H57" s="76"/>
      <c r="I57" s="76"/>
      <c r="J57" s="76"/>
      <c r="K57" s="76"/>
      <c r="L57" s="76"/>
    </row>
    <row r="58" spans="2:12" x14ac:dyDescent="0.25">
      <c r="B58" s="76"/>
      <c r="C58" s="76"/>
      <c r="D58" s="76"/>
      <c r="E58" s="76"/>
      <c r="F58" s="76"/>
      <c r="G58" s="76"/>
      <c r="H58" s="76"/>
      <c r="I58" s="76"/>
      <c r="J58" s="76"/>
      <c r="K58" s="76"/>
      <c r="L58" s="76"/>
    </row>
    <row r="59" spans="2:12" x14ac:dyDescent="0.25">
      <c r="B59" s="76"/>
      <c r="C59" s="76"/>
      <c r="D59" s="76"/>
      <c r="E59" s="76"/>
      <c r="F59" s="76"/>
      <c r="G59" s="76"/>
      <c r="H59" s="76"/>
      <c r="I59" s="76"/>
      <c r="J59" s="76"/>
      <c r="K59" s="76"/>
      <c r="L59" s="76"/>
    </row>
    <row r="60" spans="2:12" x14ac:dyDescent="0.25">
      <c r="B60" s="76"/>
      <c r="C60" s="76"/>
      <c r="D60" s="76"/>
      <c r="E60" s="76"/>
      <c r="F60" s="76"/>
      <c r="G60" s="76"/>
      <c r="H60" s="76"/>
      <c r="I60" s="76"/>
      <c r="J60" s="76"/>
      <c r="K60" s="76"/>
      <c r="L60" s="76"/>
    </row>
    <row r="61" spans="2:12" x14ac:dyDescent="0.25">
      <c r="B61" s="76"/>
      <c r="C61" s="76"/>
      <c r="D61" s="76"/>
      <c r="E61" s="76"/>
      <c r="F61" s="76"/>
      <c r="G61" s="76"/>
      <c r="H61" s="76"/>
      <c r="I61" s="76"/>
      <c r="J61" s="76"/>
      <c r="K61" s="76"/>
      <c r="L61" s="76"/>
    </row>
    <row r="62" spans="2:12" x14ac:dyDescent="0.25">
      <c r="B62" s="76"/>
      <c r="C62" s="76"/>
      <c r="D62" s="76"/>
      <c r="E62" s="76"/>
      <c r="F62" s="76"/>
      <c r="G62" s="76"/>
      <c r="H62" s="76"/>
      <c r="I62" s="76"/>
      <c r="J62" s="76"/>
      <c r="K62" s="76"/>
      <c r="L62" s="76"/>
    </row>
    <row r="63" spans="2:12" x14ac:dyDescent="0.25">
      <c r="B63" s="76"/>
      <c r="C63" s="76"/>
      <c r="D63" s="76"/>
      <c r="E63" s="76"/>
      <c r="F63" s="76"/>
      <c r="G63" s="76"/>
      <c r="H63" s="76"/>
      <c r="I63" s="76"/>
      <c r="J63" s="76"/>
      <c r="K63" s="76"/>
      <c r="L63" s="76"/>
    </row>
    <row r="64" spans="2:12" x14ac:dyDescent="0.25">
      <c r="B64" s="76"/>
      <c r="C64" s="76"/>
      <c r="D64" s="76"/>
      <c r="E64" s="76"/>
      <c r="F64" s="76"/>
      <c r="G64" s="76"/>
      <c r="H64" s="76"/>
      <c r="I64" s="76"/>
      <c r="J64" s="76"/>
      <c r="K64" s="76"/>
      <c r="L64" s="76"/>
    </row>
    <row r="65" spans="2:12" x14ac:dyDescent="0.25">
      <c r="B65" s="76"/>
      <c r="C65" s="76"/>
      <c r="D65" s="76"/>
      <c r="E65" s="76"/>
      <c r="F65" s="76"/>
      <c r="G65" s="76"/>
      <c r="H65" s="76"/>
      <c r="I65" s="76"/>
      <c r="J65" s="76"/>
      <c r="K65" s="76"/>
      <c r="L65" s="76"/>
    </row>
    <row r="66" spans="2:12" x14ac:dyDescent="0.25">
      <c r="B66" s="76"/>
      <c r="C66" s="76"/>
      <c r="D66" s="76"/>
      <c r="E66" s="76"/>
      <c r="F66" s="76"/>
      <c r="G66" s="76"/>
      <c r="H66" s="76"/>
      <c r="I66" s="76"/>
      <c r="J66" s="76"/>
      <c r="K66" s="76"/>
      <c r="L66" s="76"/>
    </row>
    <row r="67" spans="2:12" x14ac:dyDescent="0.25">
      <c r="B67" s="76"/>
      <c r="C67" s="76"/>
      <c r="D67" s="76"/>
      <c r="E67" s="76"/>
      <c r="F67" s="76"/>
      <c r="G67" s="76"/>
      <c r="H67" s="76"/>
      <c r="I67" s="76"/>
      <c r="J67" s="76"/>
      <c r="K67" s="76"/>
      <c r="L67" s="76"/>
    </row>
    <row r="68" spans="2:12" x14ac:dyDescent="0.25">
      <c r="B68" s="76"/>
      <c r="C68" s="76"/>
      <c r="D68" s="76"/>
      <c r="E68" s="76"/>
      <c r="F68" s="76"/>
      <c r="G68" s="76"/>
      <c r="H68" s="76"/>
      <c r="I68" s="76"/>
      <c r="J68" s="76"/>
      <c r="K68" s="76"/>
      <c r="L68" s="76"/>
    </row>
    <row r="69" spans="2:12" x14ac:dyDescent="0.25">
      <c r="B69" s="76"/>
      <c r="C69" s="76"/>
      <c r="D69" s="76"/>
      <c r="E69" s="76"/>
      <c r="F69" s="76"/>
      <c r="G69" s="76"/>
      <c r="H69" s="76"/>
      <c r="I69" s="76"/>
      <c r="J69" s="76"/>
      <c r="K69" s="76"/>
      <c r="L69" s="76"/>
    </row>
    <row r="70" spans="2:12" x14ac:dyDescent="0.25">
      <c r="B70" s="76"/>
      <c r="C70" s="76"/>
      <c r="D70" s="76"/>
      <c r="E70" s="76"/>
      <c r="F70" s="76"/>
      <c r="G70" s="76"/>
      <c r="H70" s="76"/>
      <c r="I70" s="76"/>
      <c r="J70" s="76"/>
      <c r="K70" s="76"/>
      <c r="L70" s="76"/>
    </row>
    <row r="71" spans="2:12" x14ac:dyDescent="0.25">
      <c r="B71" s="76"/>
      <c r="C71" s="76"/>
      <c r="D71" s="76"/>
      <c r="E71" s="76"/>
      <c r="F71" s="76"/>
      <c r="G71" s="76"/>
      <c r="H71" s="76"/>
      <c r="I71" s="76"/>
      <c r="J71" s="76"/>
      <c r="K71" s="76"/>
      <c r="L71" s="76"/>
    </row>
    <row r="72" spans="2:12" x14ac:dyDescent="0.25">
      <c r="B72" s="76"/>
      <c r="C72" s="76"/>
      <c r="D72" s="76"/>
      <c r="E72" s="76"/>
      <c r="F72" s="76"/>
      <c r="G72" s="76"/>
      <c r="H72" s="76"/>
      <c r="I72" s="76"/>
      <c r="J72" s="76"/>
      <c r="K72" s="76"/>
      <c r="L72" s="76"/>
    </row>
    <row r="73" spans="2:12" x14ac:dyDescent="0.25">
      <c r="B73" s="76"/>
      <c r="C73" s="76"/>
      <c r="D73" s="76"/>
      <c r="E73" s="76"/>
      <c r="F73" s="76"/>
      <c r="G73" s="76"/>
      <c r="H73" s="76"/>
      <c r="I73" s="76"/>
      <c r="J73" s="76"/>
      <c r="K73" s="76"/>
      <c r="L73" s="76"/>
    </row>
    <row r="74" spans="2:12" x14ac:dyDescent="0.25">
      <c r="B74" s="76"/>
      <c r="C74" s="76"/>
      <c r="D74" s="76"/>
      <c r="E74" s="76"/>
      <c r="F74" s="76"/>
      <c r="G74" s="76"/>
      <c r="H74" s="76"/>
      <c r="I74" s="76"/>
      <c r="J74" s="76"/>
      <c r="K74" s="76"/>
      <c r="L74" s="76"/>
    </row>
    <row r="75" spans="2:12" x14ac:dyDescent="0.25">
      <c r="B75" s="76"/>
      <c r="C75" s="76"/>
      <c r="D75" s="76"/>
      <c r="E75" s="76"/>
      <c r="F75" s="76"/>
      <c r="G75" s="76"/>
      <c r="H75" s="76"/>
      <c r="I75" s="76"/>
      <c r="J75" s="76"/>
      <c r="K75" s="76"/>
      <c r="L75" s="76"/>
    </row>
    <row r="76" spans="2:12" x14ac:dyDescent="0.25">
      <c r="B76" s="76"/>
      <c r="C76" s="76"/>
      <c r="D76" s="76"/>
      <c r="E76" s="76"/>
      <c r="F76" s="76"/>
      <c r="G76" s="76"/>
      <c r="H76" s="76"/>
      <c r="I76" s="76"/>
      <c r="J76" s="76"/>
      <c r="K76" s="76"/>
      <c r="L76" s="76"/>
    </row>
    <row r="77" spans="2:12" x14ac:dyDescent="0.25">
      <c r="B77" s="76"/>
      <c r="C77" s="76"/>
      <c r="D77" s="76"/>
      <c r="E77" s="76"/>
      <c r="F77" s="76"/>
      <c r="G77" s="76"/>
      <c r="H77" s="76"/>
      <c r="I77" s="76"/>
      <c r="J77" s="76"/>
      <c r="K77" s="76"/>
      <c r="L77" s="76"/>
    </row>
    <row r="78" spans="2:12" x14ac:dyDescent="0.25">
      <c r="B78" s="76"/>
      <c r="C78" s="76"/>
      <c r="D78" s="76"/>
      <c r="E78" s="76"/>
      <c r="F78" s="76"/>
      <c r="G78" s="76"/>
      <c r="H78" s="76"/>
      <c r="I78" s="76"/>
      <c r="J78" s="76"/>
      <c r="K78" s="76"/>
      <c r="L78" s="76"/>
    </row>
    <row r="79" spans="2:12" x14ac:dyDescent="0.25">
      <c r="B79" s="76"/>
      <c r="C79" s="76"/>
      <c r="D79" s="76"/>
      <c r="E79" s="76"/>
      <c r="F79" s="76"/>
      <c r="G79" s="76"/>
      <c r="H79" s="76"/>
      <c r="I79" s="76"/>
      <c r="J79" s="76"/>
      <c r="K79" s="76"/>
      <c r="L79" s="76"/>
    </row>
    <row r="80" spans="2:12" x14ac:dyDescent="0.25">
      <c r="B80" s="76"/>
      <c r="C80" s="76"/>
      <c r="D80" s="76"/>
      <c r="E80" s="76"/>
      <c r="F80" s="76"/>
      <c r="G80" s="76"/>
      <c r="H80" s="76"/>
      <c r="I80" s="76"/>
      <c r="J80" s="76"/>
      <c r="K80" s="76"/>
      <c r="L80" s="76"/>
    </row>
    <row r="81" spans="2:12" x14ac:dyDescent="0.25">
      <c r="B81" s="76"/>
      <c r="C81" s="76"/>
      <c r="D81" s="76"/>
      <c r="E81" s="76"/>
      <c r="F81" s="76"/>
      <c r="G81" s="76"/>
      <c r="H81" s="76"/>
      <c r="I81" s="76"/>
      <c r="J81" s="76"/>
      <c r="K81" s="76"/>
      <c r="L81" s="76"/>
    </row>
    <row r="82" spans="2:12" x14ac:dyDescent="0.25">
      <c r="B82" s="76"/>
      <c r="C82" s="76"/>
      <c r="D82" s="76"/>
      <c r="E82" s="76"/>
      <c r="F82" s="76"/>
      <c r="G82" s="76"/>
      <c r="H82" s="76"/>
      <c r="I82" s="76"/>
      <c r="J82" s="76"/>
      <c r="K82" s="76"/>
      <c r="L82" s="76"/>
    </row>
    <row r="83" spans="2:12" x14ac:dyDescent="0.25">
      <c r="B83" s="76"/>
      <c r="C83" s="76"/>
      <c r="D83" s="76"/>
      <c r="E83" s="76"/>
      <c r="F83" s="76"/>
      <c r="G83" s="76"/>
      <c r="H83" s="76"/>
      <c r="I83" s="76"/>
      <c r="J83" s="76"/>
      <c r="K83" s="76"/>
      <c r="L83" s="76"/>
    </row>
    <row r="84" spans="2:12" x14ac:dyDescent="0.25">
      <c r="B84" s="76"/>
      <c r="C84" s="76"/>
      <c r="D84" s="76"/>
      <c r="E84" s="76"/>
      <c r="F84" s="76"/>
      <c r="G84" s="76"/>
      <c r="H84" s="76"/>
      <c r="I84" s="76"/>
      <c r="J84" s="76"/>
      <c r="K84" s="76"/>
      <c r="L84" s="76"/>
    </row>
    <row r="85" spans="2:12" x14ac:dyDescent="0.25">
      <c r="B85" s="76"/>
      <c r="C85" s="76"/>
      <c r="D85" s="76"/>
      <c r="E85" s="76"/>
      <c r="F85" s="76"/>
      <c r="G85" s="76"/>
      <c r="H85" s="76"/>
      <c r="I85" s="76"/>
      <c r="J85" s="76"/>
      <c r="K85" s="76"/>
      <c r="L85" s="76"/>
    </row>
    <row r="86" spans="2:12" x14ac:dyDescent="0.25">
      <c r="B86" s="76"/>
      <c r="C86" s="76"/>
      <c r="D86" s="76"/>
      <c r="E86" s="76"/>
      <c r="F86" s="76"/>
      <c r="G86" s="76"/>
      <c r="H86" s="76"/>
      <c r="I86" s="76"/>
      <c r="J86" s="76"/>
      <c r="K86" s="76"/>
      <c r="L86" s="76"/>
    </row>
    <row r="87" spans="2:12" x14ac:dyDescent="0.25">
      <c r="B87" s="76"/>
      <c r="C87" s="76"/>
      <c r="D87" s="76"/>
      <c r="E87" s="76"/>
      <c r="F87" s="76"/>
      <c r="G87" s="76"/>
      <c r="H87" s="76"/>
      <c r="I87" s="76"/>
      <c r="J87" s="76"/>
      <c r="K87" s="76"/>
      <c r="L87" s="76"/>
    </row>
    <row r="88" spans="2:12" x14ac:dyDescent="0.25">
      <c r="B88" s="76"/>
      <c r="C88" s="76"/>
      <c r="D88" s="76"/>
      <c r="E88" s="76"/>
      <c r="F88" s="76"/>
      <c r="G88" s="76"/>
      <c r="H88" s="76"/>
      <c r="I88" s="76"/>
      <c r="J88" s="76"/>
      <c r="K88" s="76"/>
      <c r="L88" s="76"/>
    </row>
    <row r="89" spans="2:12" x14ac:dyDescent="0.25">
      <c r="B89" s="76"/>
      <c r="C89" s="76"/>
      <c r="D89" s="76"/>
      <c r="E89" s="76"/>
      <c r="F89" s="76"/>
      <c r="G89" s="76"/>
      <c r="H89" s="76"/>
      <c r="I89" s="76"/>
      <c r="J89" s="76"/>
      <c r="K89" s="76"/>
      <c r="L89" s="76"/>
    </row>
    <row r="90" spans="2:12" x14ac:dyDescent="0.25">
      <c r="B90" s="76"/>
      <c r="C90" s="76"/>
      <c r="D90" s="76"/>
      <c r="E90" s="76"/>
      <c r="F90" s="76"/>
      <c r="G90" s="76"/>
      <c r="H90" s="76"/>
      <c r="I90" s="76"/>
      <c r="J90" s="76"/>
      <c r="K90" s="76"/>
      <c r="L90" s="76"/>
    </row>
    <row r="91" spans="2:12" x14ac:dyDescent="0.25">
      <c r="B91" s="76"/>
      <c r="C91" s="76"/>
      <c r="D91" s="76"/>
      <c r="E91" s="76"/>
      <c r="F91" s="76"/>
      <c r="G91" s="76"/>
      <c r="H91" s="76"/>
      <c r="I91" s="76"/>
      <c r="J91" s="76"/>
      <c r="K91" s="76"/>
      <c r="L91" s="76"/>
    </row>
    <row r="92" spans="2:12" x14ac:dyDescent="0.25">
      <c r="B92" s="76"/>
      <c r="C92" s="76"/>
      <c r="D92" s="76"/>
      <c r="E92" s="76"/>
      <c r="F92" s="76"/>
      <c r="G92" s="76"/>
      <c r="H92" s="76"/>
      <c r="I92" s="76"/>
      <c r="J92" s="76"/>
      <c r="K92" s="76"/>
      <c r="L92" s="76"/>
    </row>
    <row r="93" spans="2:12" x14ac:dyDescent="0.25">
      <c r="B93" s="76"/>
      <c r="C93" s="76"/>
      <c r="D93" s="76"/>
      <c r="E93" s="76"/>
      <c r="F93" s="76"/>
      <c r="G93" s="76"/>
      <c r="H93" s="76"/>
      <c r="I93" s="76"/>
      <c r="J93" s="76"/>
      <c r="K93" s="76"/>
      <c r="L93" s="76"/>
    </row>
    <row r="94" spans="2:12" x14ac:dyDescent="0.25">
      <c r="B94" s="76"/>
      <c r="C94" s="76"/>
      <c r="D94" s="76"/>
      <c r="E94" s="76"/>
      <c r="F94" s="76"/>
      <c r="G94" s="76"/>
      <c r="H94" s="76"/>
      <c r="I94" s="76"/>
      <c r="J94" s="76"/>
      <c r="K94" s="76"/>
      <c r="L94" s="76"/>
    </row>
    <row r="95" spans="2:12" x14ac:dyDescent="0.25">
      <c r="B95" s="76"/>
      <c r="C95" s="76"/>
      <c r="D95" s="76"/>
      <c r="E95" s="76"/>
      <c r="F95" s="76"/>
      <c r="G95" s="76"/>
      <c r="H95" s="76"/>
      <c r="I95" s="76"/>
      <c r="J95" s="76"/>
      <c r="K95" s="76"/>
      <c r="L95" s="76"/>
    </row>
    <row r="96" spans="2:12" x14ac:dyDescent="0.25">
      <c r="B96" s="76"/>
      <c r="C96" s="76"/>
      <c r="D96" s="76"/>
      <c r="E96" s="76"/>
      <c r="F96" s="76"/>
      <c r="G96" s="76"/>
      <c r="H96" s="76"/>
      <c r="I96" s="76"/>
      <c r="J96" s="76"/>
      <c r="K96" s="76"/>
      <c r="L96" s="76"/>
    </row>
    <row r="97" spans="2:12" x14ac:dyDescent="0.25">
      <c r="B97" s="76"/>
      <c r="C97" s="76"/>
      <c r="D97" s="76"/>
      <c r="E97" s="76"/>
      <c r="F97" s="76"/>
      <c r="G97" s="76"/>
      <c r="H97" s="76"/>
      <c r="I97" s="76"/>
      <c r="J97" s="76"/>
      <c r="K97" s="76"/>
      <c r="L97" s="76"/>
    </row>
    <row r="98" spans="2:12" x14ac:dyDescent="0.25">
      <c r="B98" s="76"/>
      <c r="C98" s="76"/>
      <c r="D98" s="76"/>
      <c r="E98" s="76"/>
      <c r="F98" s="76"/>
      <c r="G98" s="76"/>
      <c r="H98" s="76"/>
      <c r="I98" s="76"/>
      <c r="J98" s="76"/>
      <c r="K98" s="76"/>
      <c r="L98" s="76"/>
    </row>
    <row r="99" spans="2:12" x14ac:dyDescent="0.25">
      <c r="B99" s="76"/>
      <c r="C99" s="76"/>
      <c r="D99" s="76"/>
      <c r="E99" s="76"/>
      <c r="F99" s="76"/>
      <c r="G99" s="76"/>
      <c r="H99" s="76"/>
      <c r="I99" s="76"/>
      <c r="J99" s="76"/>
      <c r="K99" s="76"/>
      <c r="L99" s="76"/>
    </row>
    <row r="100" spans="2:12" x14ac:dyDescent="0.25">
      <c r="B100" s="76"/>
      <c r="C100" s="76"/>
      <c r="D100" s="76"/>
      <c r="E100" s="76"/>
      <c r="F100" s="76"/>
      <c r="G100" s="76"/>
      <c r="H100" s="76"/>
      <c r="I100" s="76"/>
      <c r="J100" s="76"/>
      <c r="K100" s="76"/>
      <c r="L100" s="76"/>
    </row>
    <row r="101" spans="2:12" x14ac:dyDescent="0.25">
      <c r="B101" s="76"/>
      <c r="C101" s="76"/>
      <c r="D101" s="76"/>
      <c r="E101" s="76"/>
      <c r="F101" s="76"/>
      <c r="G101" s="76"/>
      <c r="H101" s="76"/>
      <c r="I101" s="76"/>
      <c r="J101" s="76"/>
      <c r="K101" s="76"/>
      <c r="L101" s="76"/>
    </row>
    <row r="102" spans="2:12" x14ac:dyDescent="0.25">
      <c r="B102" s="76"/>
      <c r="C102" s="76"/>
      <c r="D102" s="76"/>
      <c r="E102" s="76"/>
      <c r="F102" s="76"/>
      <c r="G102" s="76"/>
      <c r="H102" s="76"/>
      <c r="I102" s="76"/>
      <c r="J102" s="76"/>
      <c r="K102" s="76"/>
      <c r="L102" s="76"/>
    </row>
    <row r="103" spans="2:12" x14ac:dyDescent="0.25">
      <c r="B103" s="76"/>
      <c r="C103" s="76"/>
      <c r="D103" s="76"/>
      <c r="E103" s="76"/>
      <c r="F103" s="76"/>
      <c r="G103" s="76"/>
      <c r="H103" s="76"/>
      <c r="I103" s="76"/>
      <c r="J103" s="76"/>
      <c r="K103" s="76"/>
      <c r="L103" s="76"/>
    </row>
    <row r="104" spans="2:12" x14ac:dyDescent="0.25">
      <c r="B104" s="76"/>
      <c r="C104" s="76"/>
      <c r="D104" s="76"/>
      <c r="E104" s="76"/>
      <c r="F104" s="76"/>
      <c r="G104" s="76"/>
      <c r="H104" s="76"/>
      <c r="I104" s="76"/>
      <c r="J104" s="76"/>
      <c r="K104" s="76"/>
      <c r="L104" s="76"/>
    </row>
    <row r="105" spans="2:12" x14ac:dyDescent="0.25">
      <c r="B105" s="76"/>
      <c r="C105" s="76"/>
      <c r="D105" s="76"/>
      <c r="E105" s="76"/>
      <c r="F105" s="76"/>
      <c r="G105" s="76"/>
      <c r="H105" s="76"/>
      <c r="I105" s="76"/>
      <c r="J105" s="76"/>
      <c r="K105" s="76"/>
      <c r="L105" s="76"/>
    </row>
    <row r="106" spans="2:12" x14ac:dyDescent="0.25">
      <c r="B106" s="76"/>
      <c r="C106" s="76"/>
      <c r="D106" s="76"/>
      <c r="E106" s="76"/>
      <c r="F106" s="76"/>
      <c r="G106" s="76"/>
      <c r="H106" s="76"/>
      <c r="I106" s="76"/>
      <c r="J106" s="76"/>
      <c r="K106" s="76"/>
      <c r="L106" s="76"/>
    </row>
    <row r="107" spans="2:12" x14ac:dyDescent="0.25">
      <c r="B107" s="76"/>
      <c r="C107" s="76"/>
      <c r="D107" s="76"/>
      <c r="E107" s="76"/>
      <c r="F107" s="76"/>
      <c r="G107" s="76"/>
      <c r="H107" s="76"/>
      <c r="I107" s="76"/>
      <c r="J107" s="76"/>
      <c r="K107" s="76"/>
      <c r="L107" s="76"/>
    </row>
    <row r="108" spans="2:12" x14ac:dyDescent="0.25">
      <c r="B108" s="76"/>
      <c r="C108" s="76"/>
      <c r="D108" s="76"/>
      <c r="E108" s="76"/>
      <c r="F108" s="76"/>
      <c r="G108" s="76"/>
      <c r="H108" s="76"/>
      <c r="I108" s="76"/>
      <c r="J108" s="76"/>
      <c r="K108" s="76"/>
      <c r="L108" s="76"/>
    </row>
    <row r="109" spans="2:12" x14ac:dyDescent="0.25">
      <c r="B109" s="76"/>
      <c r="C109" s="76"/>
      <c r="D109" s="76"/>
      <c r="E109" s="76"/>
      <c r="F109" s="76"/>
      <c r="G109" s="76"/>
      <c r="H109" s="76"/>
      <c r="I109" s="76"/>
      <c r="J109" s="76"/>
      <c r="K109" s="76"/>
      <c r="L109" s="76"/>
    </row>
    <row r="110" spans="2:12" x14ac:dyDescent="0.25">
      <c r="B110" s="76"/>
      <c r="C110" s="76"/>
      <c r="D110" s="76"/>
      <c r="E110" s="76"/>
      <c r="F110" s="76"/>
      <c r="G110" s="76"/>
      <c r="H110" s="76"/>
      <c r="I110" s="76"/>
      <c r="J110" s="76"/>
      <c r="K110" s="76"/>
      <c r="L110" s="76"/>
    </row>
    <row r="111" spans="2:12" x14ac:dyDescent="0.25">
      <c r="B111" s="76"/>
      <c r="C111" s="76"/>
      <c r="D111" s="76"/>
      <c r="E111" s="76"/>
      <c r="F111" s="76"/>
      <c r="G111" s="76"/>
      <c r="H111" s="76"/>
      <c r="I111" s="76"/>
      <c r="J111" s="76"/>
      <c r="K111" s="76"/>
      <c r="L111" s="76"/>
    </row>
    <row r="112" spans="2:12" x14ac:dyDescent="0.25">
      <c r="B112" s="76"/>
      <c r="C112" s="76"/>
      <c r="D112" s="76"/>
      <c r="E112" s="76"/>
      <c r="F112" s="76"/>
      <c r="G112" s="76"/>
      <c r="H112" s="76"/>
      <c r="I112" s="76"/>
      <c r="J112" s="76"/>
      <c r="K112" s="76"/>
      <c r="L112" s="76"/>
    </row>
    <row r="113" spans="2:12" x14ac:dyDescent="0.25">
      <c r="B113" s="76"/>
      <c r="C113" s="76"/>
      <c r="D113" s="76"/>
      <c r="E113" s="76"/>
      <c r="F113" s="76"/>
      <c r="G113" s="76"/>
      <c r="H113" s="76"/>
      <c r="I113" s="76"/>
      <c r="J113" s="76"/>
      <c r="K113" s="76"/>
      <c r="L113" s="76"/>
    </row>
    <row r="114" spans="2:12" x14ac:dyDescent="0.25">
      <c r="B114" s="76"/>
      <c r="C114" s="76"/>
      <c r="D114" s="76"/>
      <c r="E114" s="76"/>
      <c r="F114" s="76"/>
      <c r="G114" s="76"/>
      <c r="H114" s="76"/>
      <c r="I114" s="76"/>
      <c r="J114" s="76"/>
      <c r="K114" s="76"/>
      <c r="L114" s="76"/>
    </row>
    <row r="115" spans="2:12" x14ac:dyDescent="0.25">
      <c r="B115" s="76"/>
      <c r="C115" s="76"/>
      <c r="D115" s="76"/>
      <c r="E115" s="76"/>
      <c r="F115" s="76"/>
      <c r="G115" s="76"/>
      <c r="H115" s="76"/>
      <c r="I115" s="76"/>
      <c r="J115" s="76"/>
      <c r="K115" s="76"/>
      <c r="L115" s="76"/>
    </row>
    <row r="116" spans="2:12" x14ac:dyDescent="0.25">
      <c r="B116" s="76"/>
      <c r="C116" s="76"/>
      <c r="D116" s="76"/>
      <c r="E116" s="76"/>
      <c r="F116" s="76"/>
      <c r="G116" s="76"/>
      <c r="H116" s="76"/>
      <c r="I116" s="76"/>
      <c r="J116" s="76"/>
      <c r="K116" s="76"/>
      <c r="L116" s="76"/>
    </row>
    <row r="117" spans="2:12" x14ac:dyDescent="0.25">
      <c r="B117" s="76"/>
      <c r="C117" s="76"/>
      <c r="D117" s="76"/>
      <c r="E117" s="76"/>
      <c r="F117" s="76"/>
      <c r="G117" s="76"/>
      <c r="H117" s="76"/>
      <c r="I117" s="76"/>
      <c r="J117" s="76"/>
      <c r="K117" s="76"/>
      <c r="L117" s="76"/>
    </row>
    <row r="118" spans="2:12" x14ac:dyDescent="0.25">
      <c r="B118" s="76"/>
      <c r="C118" s="76"/>
      <c r="D118" s="76"/>
      <c r="E118" s="76"/>
      <c r="F118" s="76"/>
      <c r="G118" s="76"/>
      <c r="H118" s="76"/>
      <c r="I118" s="76"/>
      <c r="J118" s="76"/>
      <c r="K118" s="76"/>
      <c r="L118" s="76"/>
    </row>
    <row r="119" spans="2:12" x14ac:dyDescent="0.25">
      <c r="B119" s="76"/>
      <c r="C119" s="76"/>
      <c r="D119" s="76"/>
      <c r="E119" s="76"/>
      <c r="F119" s="76"/>
      <c r="G119" s="76"/>
      <c r="H119" s="76"/>
      <c r="I119" s="76"/>
      <c r="J119" s="76"/>
      <c r="K119" s="76"/>
      <c r="L119" s="76"/>
    </row>
    <row r="120" spans="2:12" x14ac:dyDescent="0.25">
      <c r="B120" s="76"/>
      <c r="C120" s="76"/>
      <c r="D120" s="76"/>
      <c r="E120" s="76"/>
      <c r="F120" s="76"/>
      <c r="G120" s="76"/>
      <c r="H120" s="76"/>
      <c r="I120" s="76"/>
      <c r="J120" s="76"/>
      <c r="K120" s="76"/>
      <c r="L120" s="76"/>
    </row>
    <row r="121" spans="2:12" x14ac:dyDescent="0.25">
      <c r="B121" s="76"/>
      <c r="C121" s="76"/>
      <c r="D121" s="76"/>
      <c r="E121" s="76"/>
      <c r="F121" s="76"/>
      <c r="G121" s="76"/>
      <c r="H121" s="76"/>
      <c r="I121" s="76"/>
      <c r="J121" s="76"/>
      <c r="K121" s="76"/>
      <c r="L121" s="76"/>
    </row>
    <row r="122" spans="2:12" x14ac:dyDescent="0.25">
      <c r="B122" s="76"/>
      <c r="C122" s="76"/>
      <c r="D122" s="76"/>
      <c r="E122" s="76"/>
      <c r="F122" s="76"/>
      <c r="G122" s="76"/>
      <c r="H122" s="76"/>
      <c r="I122" s="76"/>
      <c r="J122" s="76"/>
      <c r="K122" s="76"/>
      <c r="L122" s="76"/>
    </row>
    <row r="123" spans="2:12" x14ac:dyDescent="0.25">
      <c r="B123" s="76"/>
      <c r="C123" s="76"/>
      <c r="D123" s="76"/>
      <c r="E123" s="76"/>
      <c r="F123" s="76"/>
      <c r="G123" s="76"/>
      <c r="H123" s="76"/>
      <c r="I123" s="76"/>
      <c r="J123" s="76"/>
      <c r="K123" s="76"/>
      <c r="L123" s="76"/>
    </row>
    <row r="124" spans="2:12" x14ac:dyDescent="0.25">
      <c r="B124" s="76"/>
      <c r="C124" s="76"/>
      <c r="D124" s="76"/>
      <c r="E124" s="76"/>
      <c r="F124" s="76"/>
      <c r="G124" s="76"/>
      <c r="H124" s="76"/>
      <c r="I124" s="76"/>
      <c r="J124" s="76"/>
      <c r="K124" s="76"/>
      <c r="L124" s="76"/>
    </row>
    <row r="125" spans="2:12" x14ac:dyDescent="0.25">
      <c r="B125" s="76"/>
      <c r="C125" s="76"/>
      <c r="D125" s="76"/>
      <c r="E125" s="76"/>
      <c r="F125" s="76"/>
      <c r="G125" s="76"/>
      <c r="H125" s="76"/>
      <c r="I125" s="76"/>
      <c r="J125" s="76"/>
      <c r="K125" s="76"/>
      <c r="L125" s="76"/>
    </row>
    <row r="126" spans="2:12" x14ac:dyDescent="0.25">
      <c r="B126" s="76"/>
      <c r="C126" s="76"/>
      <c r="D126" s="76"/>
      <c r="E126" s="76"/>
      <c r="F126" s="76"/>
      <c r="G126" s="76"/>
      <c r="H126" s="76"/>
      <c r="I126" s="76"/>
      <c r="J126" s="76"/>
      <c r="K126" s="76"/>
      <c r="L126" s="76"/>
    </row>
    <row r="127" spans="2:12" x14ac:dyDescent="0.25">
      <c r="B127" s="76"/>
      <c r="C127" s="76"/>
      <c r="D127" s="76"/>
      <c r="E127" s="76"/>
      <c r="F127" s="76"/>
      <c r="G127" s="76"/>
      <c r="H127" s="76"/>
      <c r="I127" s="76"/>
      <c r="J127" s="76"/>
      <c r="K127" s="76"/>
      <c r="L127" s="76"/>
    </row>
    <row r="128" spans="2:12" x14ac:dyDescent="0.25">
      <c r="B128" s="76"/>
      <c r="C128" s="76"/>
      <c r="D128" s="76"/>
      <c r="E128" s="76"/>
      <c r="F128" s="76"/>
      <c r="G128" s="76"/>
      <c r="H128" s="76"/>
      <c r="I128" s="76"/>
      <c r="J128" s="76"/>
      <c r="K128" s="76"/>
      <c r="L128" s="76"/>
    </row>
    <row r="129" spans="2:12" x14ac:dyDescent="0.25">
      <c r="B129" s="76"/>
      <c r="C129" s="76"/>
      <c r="D129" s="76"/>
      <c r="E129" s="76"/>
      <c r="F129" s="76"/>
      <c r="G129" s="76"/>
      <c r="H129" s="76"/>
      <c r="I129" s="76"/>
      <c r="J129" s="76"/>
      <c r="K129" s="76"/>
      <c r="L129" s="76"/>
    </row>
    <row r="130" spans="2:12" x14ac:dyDescent="0.25">
      <c r="B130" s="76"/>
      <c r="C130" s="76"/>
      <c r="D130" s="76"/>
      <c r="E130" s="76"/>
      <c r="F130" s="76"/>
      <c r="G130" s="76"/>
      <c r="H130" s="76"/>
      <c r="I130" s="76"/>
      <c r="J130" s="76"/>
      <c r="K130" s="76"/>
      <c r="L130" s="76"/>
    </row>
    <row r="131" spans="2:12" x14ac:dyDescent="0.25">
      <c r="B131" s="76"/>
      <c r="C131" s="76"/>
      <c r="D131" s="76"/>
      <c r="E131" s="76"/>
      <c r="F131" s="76"/>
      <c r="G131" s="76"/>
      <c r="H131" s="76"/>
      <c r="I131" s="76"/>
      <c r="J131" s="76"/>
      <c r="K131" s="76"/>
      <c r="L131" s="76"/>
    </row>
    <row r="132" spans="2:12" x14ac:dyDescent="0.25">
      <c r="B132" s="76"/>
      <c r="C132" s="76"/>
      <c r="D132" s="76"/>
      <c r="E132" s="76"/>
      <c r="F132" s="76"/>
      <c r="G132" s="76"/>
      <c r="H132" s="76"/>
      <c r="I132" s="76"/>
      <c r="J132" s="76"/>
      <c r="K132" s="76"/>
      <c r="L132" s="76"/>
    </row>
    <row r="133" spans="2:12" x14ac:dyDescent="0.25">
      <c r="B133" s="76"/>
      <c r="C133" s="76"/>
      <c r="D133" s="76"/>
      <c r="E133" s="76"/>
      <c r="F133" s="76"/>
      <c r="G133" s="76"/>
      <c r="H133" s="76"/>
      <c r="I133" s="76"/>
      <c r="J133" s="76"/>
      <c r="K133" s="76"/>
      <c r="L133" s="76"/>
    </row>
    <row r="134" spans="2:12" x14ac:dyDescent="0.25">
      <c r="B134" s="76"/>
      <c r="C134" s="76"/>
      <c r="D134" s="76"/>
      <c r="E134" s="76"/>
      <c r="F134" s="76"/>
      <c r="G134" s="76"/>
      <c r="H134" s="76"/>
      <c r="I134" s="76"/>
      <c r="J134" s="76"/>
      <c r="K134" s="76"/>
      <c r="L134" s="76"/>
    </row>
    <row r="135" spans="2:12" x14ac:dyDescent="0.25">
      <c r="B135" s="76"/>
      <c r="C135" s="76"/>
      <c r="D135" s="76"/>
      <c r="E135" s="76"/>
      <c r="F135" s="76"/>
      <c r="G135" s="76"/>
      <c r="H135" s="76"/>
      <c r="I135" s="76"/>
      <c r="J135" s="76"/>
      <c r="K135" s="76"/>
      <c r="L135" s="76"/>
    </row>
    <row r="136" spans="2:12" x14ac:dyDescent="0.25">
      <c r="B136" s="76"/>
      <c r="C136" s="76"/>
      <c r="D136" s="76"/>
      <c r="E136" s="76"/>
      <c r="F136" s="76"/>
      <c r="G136" s="76"/>
      <c r="H136" s="76"/>
      <c r="I136" s="76"/>
      <c r="J136" s="76"/>
      <c r="K136" s="76"/>
      <c r="L136" s="76"/>
    </row>
    <row r="137" spans="2:12" x14ac:dyDescent="0.25">
      <c r="B137" s="76"/>
      <c r="C137" s="76"/>
      <c r="D137" s="76"/>
      <c r="E137" s="76"/>
      <c r="F137" s="76"/>
      <c r="G137" s="76"/>
      <c r="H137" s="76"/>
      <c r="I137" s="76"/>
      <c r="J137" s="76"/>
      <c r="K137" s="76"/>
      <c r="L137" s="76"/>
    </row>
    <row r="138" spans="2:12" x14ac:dyDescent="0.25">
      <c r="B138" s="76"/>
      <c r="C138" s="76"/>
      <c r="D138" s="76"/>
      <c r="E138" s="76"/>
      <c r="F138" s="76"/>
      <c r="G138" s="76"/>
      <c r="H138" s="76"/>
      <c r="I138" s="76"/>
      <c r="J138" s="76"/>
      <c r="K138" s="76"/>
      <c r="L138" s="76"/>
    </row>
    <row r="139" spans="2:12" x14ac:dyDescent="0.25">
      <c r="B139" s="76"/>
      <c r="C139" s="76"/>
      <c r="D139" s="76"/>
      <c r="E139" s="76"/>
      <c r="F139" s="76"/>
      <c r="G139" s="76"/>
      <c r="H139" s="76"/>
      <c r="I139" s="76"/>
      <c r="J139" s="76"/>
      <c r="K139" s="76"/>
      <c r="L139" s="76"/>
    </row>
    <row r="140" spans="2:12" x14ac:dyDescent="0.25">
      <c r="B140" s="76"/>
      <c r="C140" s="76"/>
      <c r="D140" s="76"/>
      <c r="E140" s="76"/>
      <c r="F140" s="76"/>
      <c r="G140" s="76"/>
      <c r="H140" s="76"/>
      <c r="I140" s="76"/>
      <c r="J140" s="76"/>
      <c r="K140" s="76"/>
      <c r="L140" s="76"/>
    </row>
    <row r="141" spans="2:12" x14ac:dyDescent="0.25">
      <c r="B141" s="76"/>
      <c r="C141" s="76"/>
      <c r="D141" s="76"/>
      <c r="E141" s="76"/>
      <c r="F141" s="76"/>
      <c r="G141" s="76"/>
      <c r="H141" s="76"/>
      <c r="I141" s="76"/>
      <c r="J141" s="76"/>
      <c r="K141" s="76"/>
      <c r="L141" s="76"/>
    </row>
    <row r="142" spans="2:12" x14ac:dyDescent="0.25">
      <c r="B142" s="76"/>
      <c r="C142" s="76"/>
      <c r="D142" s="76"/>
      <c r="E142" s="76"/>
      <c r="F142" s="76"/>
      <c r="G142" s="76"/>
      <c r="H142" s="76"/>
      <c r="I142" s="76"/>
      <c r="J142" s="76"/>
      <c r="K142" s="76"/>
      <c r="L142" s="76"/>
    </row>
    <row r="143" spans="2:12" x14ac:dyDescent="0.25">
      <c r="B143" s="76"/>
      <c r="C143" s="76"/>
      <c r="D143" s="76"/>
      <c r="E143" s="76"/>
      <c r="F143" s="76"/>
      <c r="G143" s="76"/>
      <c r="H143" s="76"/>
      <c r="I143" s="76"/>
      <c r="J143" s="76"/>
      <c r="K143" s="76"/>
      <c r="L143" s="76"/>
    </row>
    <row r="144" spans="2:12" x14ac:dyDescent="0.25">
      <c r="B144" s="76"/>
      <c r="C144" s="76"/>
      <c r="D144" s="76"/>
      <c r="E144" s="76"/>
      <c r="F144" s="76"/>
      <c r="G144" s="76"/>
      <c r="H144" s="76"/>
      <c r="I144" s="76"/>
      <c r="J144" s="76"/>
      <c r="K144" s="76"/>
      <c r="L144" s="76"/>
    </row>
    <row r="145" spans="2:12" x14ac:dyDescent="0.25">
      <c r="B145" s="76"/>
      <c r="C145" s="76"/>
      <c r="D145" s="76"/>
      <c r="E145" s="76"/>
      <c r="F145" s="76"/>
      <c r="G145" s="76"/>
      <c r="H145" s="76"/>
      <c r="I145" s="76"/>
      <c r="J145" s="76"/>
      <c r="K145" s="76"/>
      <c r="L145" s="76"/>
    </row>
    <row r="146" spans="2:12" x14ac:dyDescent="0.25">
      <c r="B146" s="76"/>
      <c r="C146" s="76"/>
      <c r="D146" s="76"/>
      <c r="E146" s="76"/>
      <c r="F146" s="76"/>
      <c r="G146" s="76"/>
      <c r="H146" s="76"/>
      <c r="I146" s="76"/>
      <c r="J146" s="76"/>
      <c r="K146" s="76"/>
      <c r="L146" s="76"/>
    </row>
    <row r="147" spans="2:12" x14ac:dyDescent="0.25">
      <c r="B147" s="76"/>
      <c r="C147" s="76"/>
      <c r="D147" s="76"/>
      <c r="E147" s="76"/>
      <c r="F147" s="76"/>
      <c r="G147" s="76"/>
      <c r="H147" s="76"/>
      <c r="I147" s="76"/>
      <c r="J147" s="76"/>
      <c r="K147" s="76"/>
      <c r="L147" s="76"/>
    </row>
    <row r="148" spans="2:12" x14ac:dyDescent="0.25">
      <c r="B148" s="76"/>
      <c r="C148" s="76"/>
      <c r="D148" s="76"/>
      <c r="E148" s="76"/>
      <c r="F148" s="76"/>
      <c r="G148" s="76"/>
      <c r="H148" s="76"/>
      <c r="I148" s="76"/>
      <c r="J148" s="76"/>
      <c r="K148" s="76"/>
      <c r="L148" s="76"/>
    </row>
    <row r="149" spans="2:12" x14ac:dyDescent="0.25">
      <c r="B149" s="76"/>
      <c r="C149" s="76"/>
      <c r="D149" s="76"/>
      <c r="E149" s="76"/>
      <c r="F149" s="76"/>
      <c r="G149" s="76"/>
      <c r="H149" s="76"/>
      <c r="I149" s="76"/>
      <c r="J149" s="76"/>
      <c r="K149" s="76"/>
      <c r="L149" s="76"/>
    </row>
    <row r="150" spans="2:12" x14ac:dyDescent="0.25">
      <c r="B150" s="76"/>
      <c r="C150" s="76"/>
      <c r="D150" s="76"/>
      <c r="E150" s="76"/>
      <c r="F150" s="76"/>
      <c r="G150" s="76"/>
      <c r="H150" s="76"/>
      <c r="I150" s="76"/>
      <c r="J150" s="76"/>
      <c r="K150" s="76"/>
      <c r="L150" s="76"/>
    </row>
    <row r="151" spans="2:12" x14ac:dyDescent="0.25">
      <c r="B151" s="76"/>
      <c r="C151" s="76"/>
      <c r="D151" s="76"/>
      <c r="E151" s="76"/>
      <c r="F151" s="76"/>
      <c r="G151" s="76"/>
      <c r="H151" s="76"/>
      <c r="I151" s="76"/>
      <c r="J151" s="76"/>
      <c r="K151" s="76"/>
      <c r="L151" s="76"/>
    </row>
    <row r="152" spans="2:12" x14ac:dyDescent="0.25">
      <c r="B152" s="76"/>
      <c r="C152" s="76"/>
      <c r="D152" s="76"/>
      <c r="E152" s="76"/>
      <c r="F152" s="76"/>
      <c r="G152" s="76"/>
      <c r="H152" s="76"/>
      <c r="I152" s="76"/>
      <c r="J152" s="76"/>
      <c r="K152" s="76"/>
      <c r="L152" s="76"/>
    </row>
    <row r="153" spans="2:12" x14ac:dyDescent="0.25">
      <c r="B153" s="76"/>
      <c r="C153" s="76"/>
      <c r="D153" s="76"/>
      <c r="E153" s="76"/>
      <c r="F153" s="76"/>
      <c r="G153" s="76"/>
      <c r="H153" s="76"/>
      <c r="I153" s="76"/>
      <c r="J153" s="76"/>
      <c r="K153" s="76"/>
      <c r="L153" s="76"/>
    </row>
  </sheetData>
  <mergeCells count="4">
    <mergeCell ref="A9:A10"/>
    <mergeCell ref="A11:A12"/>
    <mergeCell ref="A13:A14"/>
    <mergeCell ref="A15:A16"/>
  </mergeCells>
  <pageMargins left="0.47" right="0.19685039370078741" top="3.937007874015748E-2" bottom="3.937007874015748E-2" header="0" footer="0.31496062992125984"/>
  <pageSetup paperSize="9" scale="84" orientation="landscape" cellComments="asDisplayed"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Hoja30">
    <tabColor rgb="FF00B050"/>
  </sheetPr>
  <dimension ref="A1:K148"/>
  <sheetViews>
    <sheetView topLeftCell="A52" zoomScaleNormal="100" workbookViewId="0">
      <selection activeCell="C60" sqref="C60"/>
    </sheetView>
  </sheetViews>
  <sheetFormatPr baseColWidth="10" defaultRowHeight="15" x14ac:dyDescent="0.25"/>
  <cols>
    <col min="1" max="1" width="35.7109375" style="74" customWidth="1"/>
    <col min="2" max="11" width="14.7109375" style="74" customWidth="1"/>
    <col min="12" max="16384" width="11.42578125" style="74"/>
  </cols>
  <sheetData>
    <row r="1" spans="1:8" x14ac:dyDescent="0.25">
      <c r="A1" s="154" t="s">
        <v>1071</v>
      </c>
      <c r="B1" s="157"/>
      <c r="C1" s="157"/>
      <c r="D1" s="157"/>
    </row>
    <row r="2" spans="1:8" x14ac:dyDescent="0.25">
      <c r="A2" s="158"/>
      <c r="B2" s="157"/>
      <c r="C2" s="157"/>
      <c r="D2" s="157"/>
    </row>
    <row r="3" spans="1:8" x14ac:dyDescent="0.25">
      <c r="A3" s="370"/>
      <c r="B3"/>
      <c r="C3"/>
      <c r="D3" s="157"/>
    </row>
    <row r="4" spans="1:8" x14ac:dyDescent="0.25">
      <c r="A4" s="372" t="s">
        <v>1400</v>
      </c>
      <c r="B4" s="373" t="s">
        <v>1401</v>
      </c>
      <c r="C4" s="373" t="s">
        <v>1394</v>
      </c>
    </row>
    <row r="5" spans="1:8" x14ac:dyDescent="0.25">
      <c r="A5" s="384" t="s">
        <v>1402</v>
      </c>
      <c r="B5" s="377">
        <v>12</v>
      </c>
      <c r="C5" s="387">
        <v>127194</v>
      </c>
    </row>
    <row r="6" spans="1:8" x14ac:dyDescent="0.25">
      <c r="A6" s="384" t="s">
        <v>1403</v>
      </c>
      <c r="B6" s="377">
        <v>65</v>
      </c>
      <c r="C6" s="387">
        <v>499273</v>
      </c>
      <c r="D6" s="76"/>
      <c r="E6" s="76"/>
      <c r="F6" s="76"/>
      <c r="G6" s="76"/>
      <c r="H6" s="76"/>
    </row>
    <row r="7" spans="1:8" x14ac:dyDescent="0.25">
      <c r="A7" s="384" t="s">
        <v>1404</v>
      </c>
      <c r="B7" s="377">
        <v>13</v>
      </c>
      <c r="C7" s="387">
        <v>55159</v>
      </c>
      <c r="D7" s="76"/>
      <c r="E7" s="76"/>
      <c r="F7" s="76"/>
      <c r="G7" s="76"/>
      <c r="H7" s="76"/>
    </row>
    <row r="8" spans="1:8" x14ac:dyDescent="0.25">
      <c r="A8" s="384" t="s">
        <v>1405</v>
      </c>
      <c r="B8" s="377">
        <v>27</v>
      </c>
      <c r="C8" s="387">
        <v>710580</v>
      </c>
      <c r="D8" s="76"/>
      <c r="E8" s="76"/>
      <c r="F8" s="76"/>
      <c r="G8" s="76"/>
      <c r="H8" s="76"/>
    </row>
    <row r="9" spans="1:8" x14ac:dyDescent="0.25">
      <c r="A9" s="384" t="s">
        <v>1406</v>
      </c>
      <c r="B9" s="377">
        <v>6</v>
      </c>
      <c r="C9" s="387">
        <v>91017</v>
      </c>
      <c r="D9" s="76"/>
      <c r="E9" s="76"/>
      <c r="F9" s="76"/>
      <c r="G9" s="76"/>
      <c r="H9" s="76"/>
    </row>
    <row r="10" spans="1:8" x14ac:dyDescent="0.25">
      <c r="A10" s="384" t="s">
        <v>1407</v>
      </c>
      <c r="B10" s="377">
        <v>7</v>
      </c>
      <c r="C10" s="387">
        <v>14809</v>
      </c>
      <c r="D10" s="76"/>
      <c r="E10" s="76"/>
      <c r="F10" s="76"/>
      <c r="G10" s="76"/>
      <c r="H10" s="76"/>
    </row>
    <row r="11" spans="1:8" x14ac:dyDescent="0.25">
      <c r="A11" s="384" t="s">
        <v>1408</v>
      </c>
      <c r="B11" s="377">
        <v>4</v>
      </c>
      <c r="C11" s="387">
        <v>40528</v>
      </c>
      <c r="D11" s="76"/>
      <c r="E11" s="76"/>
      <c r="F11" s="76"/>
      <c r="G11" s="76"/>
      <c r="H11" s="76"/>
    </row>
    <row r="12" spans="1:8" x14ac:dyDescent="0.25">
      <c r="A12" s="384" t="s">
        <v>1409</v>
      </c>
      <c r="B12" s="377">
        <v>26</v>
      </c>
      <c r="C12" s="387">
        <v>2421032</v>
      </c>
      <c r="D12" s="76"/>
      <c r="E12" s="76"/>
      <c r="F12" s="76"/>
      <c r="G12" s="76"/>
      <c r="H12" s="76"/>
    </row>
    <row r="13" spans="1:8" x14ac:dyDescent="0.25">
      <c r="A13" s="384" t="s">
        <v>3239</v>
      </c>
      <c r="B13" s="377">
        <v>2</v>
      </c>
      <c r="C13" s="387">
        <v>35398</v>
      </c>
      <c r="D13" s="76"/>
      <c r="E13" s="76"/>
      <c r="F13" s="76"/>
      <c r="G13" s="76"/>
      <c r="H13" s="76"/>
    </row>
    <row r="14" spans="1:8" x14ac:dyDescent="0.25">
      <c r="A14" s="384" t="s">
        <v>1410</v>
      </c>
      <c r="B14" s="377">
        <v>11</v>
      </c>
      <c r="C14" s="387">
        <v>294025</v>
      </c>
      <c r="D14" s="76"/>
      <c r="E14" s="76"/>
      <c r="F14" s="76"/>
      <c r="G14" s="76"/>
      <c r="H14" s="76"/>
    </row>
    <row r="15" spans="1:8" x14ac:dyDescent="0.25">
      <c r="A15" s="384" t="s">
        <v>1411</v>
      </c>
      <c r="B15" s="377">
        <v>87</v>
      </c>
      <c r="C15" s="387">
        <v>764944</v>
      </c>
      <c r="D15" s="76"/>
      <c r="E15" s="76"/>
      <c r="F15" s="76"/>
      <c r="G15" s="76"/>
      <c r="H15" s="76"/>
    </row>
    <row r="16" spans="1:8" x14ac:dyDescent="0.25">
      <c r="A16" s="384" t="s">
        <v>1768</v>
      </c>
      <c r="B16" s="377">
        <v>1</v>
      </c>
      <c r="C16" s="387">
        <v>2061</v>
      </c>
      <c r="D16" s="76"/>
      <c r="E16" s="76"/>
      <c r="F16" s="76"/>
      <c r="G16" s="76"/>
      <c r="H16" s="76"/>
    </row>
    <row r="17" spans="1:8" x14ac:dyDescent="0.25">
      <c r="A17" s="384" t="s">
        <v>1450</v>
      </c>
      <c r="B17" s="377">
        <v>2</v>
      </c>
      <c r="C17" s="387">
        <v>89953</v>
      </c>
      <c r="D17" s="76"/>
      <c r="E17" s="76"/>
      <c r="F17" s="76"/>
      <c r="G17" s="76"/>
      <c r="H17" s="76"/>
    </row>
    <row r="18" spans="1:8" x14ac:dyDescent="0.25">
      <c r="A18" s="384" t="s">
        <v>1412</v>
      </c>
      <c r="B18" s="377">
        <v>43</v>
      </c>
      <c r="C18" s="387">
        <v>376140</v>
      </c>
      <c r="D18" s="76"/>
      <c r="E18" s="76"/>
      <c r="F18" s="76"/>
      <c r="G18" s="76"/>
      <c r="H18" s="76"/>
    </row>
    <row r="19" spans="1:8" x14ac:dyDescent="0.25">
      <c r="A19" s="384" t="s">
        <v>1413</v>
      </c>
      <c r="B19" s="377">
        <v>157</v>
      </c>
      <c r="C19" s="387">
        <v>3774625</v>
      </c>
      <c r="D19" s="76"/>
      <c r="E19" s="76"/>
      <c r="F19" s="76"/>
      <c r="G19" s="76"/>
      <c r="H19" s="76"/>
    </row>
    <row r="20" spans="1:8" x14ac:dyDescent="0.25">
      <c r="A20" s="384" t="s">
        <v>1414</v>
      </c>
      <c r="B20" s="377">
        <v>9</v>
      </c>
      <c r="C20" s="387">
        <v>154754</v>
      </c>
      <c r="D20" s="76"/>
      <c r="E20" s="76"/>
      <c r="F20" s="76"/>
      <c r="G20" s="76"/>
      <c r="H20" s="76"/>
    </row>
    <row r="21" spans="1:8" x14ac:dyDescent="0.25">
      <c r="A21" s="384" t="s">
        <v>3240</v>
      </c>
      <c r="B21" s="377">
        <v>3</v>
      </c>
      <c r="C21" s="387">
        <v>15156</v>
      </c>
      <c r="D21" s="76"/>
      <c r="E21" s="76"/>
      <c r="F21" s="76"/>
      <c r="G21" s="76"/>
      <c r="H21" s="76"/>
    </row>
    <row r="22" spans="1:8" x14ac:dyDescent="0.25">
      <c r="A22" s="384" t="s">
        <v>1451</v>
      </c>
      <c r="B22" s="377">
        <v>3</v>
      </c>
      <c r="C22" s="387">
        <v>61205</v>
      </c>
      <c r="D22" s="76"/>
      <c r="E22" s="76"/>
      <c r="F22" s="76"/>
      <c r="G22" s="76"/>
      <c r="H22" s="76"/>
    </row>
    <row r="23" spans="1:8" x14ac:dyDescent="0.25">
      <c r="A23" s="384" t="s">
        <v>3241</v>
      </c>
      <c r="B23" s="377">
        <v>1</v>
      </c>
      <c r="C23" s="387">
        <v>41254</v>
      </c>
      <c r="D23" s="76"/>
      <c r="E23" s="76"/>
      <c r="F23" s="76"/>
      <c r="G23" s="76"/>
      <c r="H23" s="76"/>
    </row>
    <row r="24" spans="1:8" x14ac:dyDescent="0.25">
      <c r="A24" s="384" t="s">
        <v>1415</v>
      </c>
      <c r="B24" s="377">
        <v>37</v>
      </c>
      <c r="C24" s="387">
        <v>350028</v>
      </c>
      <c r="D24" s="76"/>
      <c r="E24" s="76"/>
      <c r="F24" s="76"/>
      <c r="G24" s="76"/>
      <c r="H24" s="76"/>
    </row>
    <row r="25" spans="1:8" x14ac:dyDescent="0.25">
      <c r="A25" s="384" t="s">
        <v>1416</v>
      </c>
      <c r="B25" s="377">
        <v>23</v>
      </c>
      <c r="C25" s="387">
        <v>1043356</v>
      </c>
      <c r="D25" s="76"/>
      <c r="E25" s="76"/>
      <c r="F25" s="76"/>
      <c r="G25" s="76"/>
      <c r="H25" s="76"/>
    </row>
    <row r="26" spans="1:8" x14ac:dyDescent="0.25">
      <c r="A26" s="384" t="s">
        <v>1417</v>
      </c>
      <c r="B26" s="377">
        <v>45</v>
      </c>
      <c r="C26" s="387">
        <v>1111083</v>
      </c>
      <c r="D26" s="76"/>
      <c r="E26" s="76"/>
      <c r="F26" s="76"/>
      <c r="G26" s="76"/>
      <c r="H26" s="76"/>
    </row>
    <row r="27" spans="1:8" x14ac:dyDescent="0.25">
      <c r="A27" s="384" t="s">
        <v>3242</v>
      </c>
      <c r="B27" s="377">
        <v>1</v>
      </c>
      <c r="C27" s="387">
        <v>81396</v>
      </c>
      <c r="D27" s="76"/>
      <c r="E27" s="76"/>
      <c r="F27" s="76"/>
      <c r="G27" s="76"/>
      <c r="H27" s="76"/>
    </row>
    <row r="28" spans="1:8" x14ac:dyDescent="0.25">
      <c r="A28" s="384" t="s">
        <v>1418</v>
      </c>
      <c r="B28" s="377">
        <v>4</v>
      </c>
      <c r="C28" s="387">
        <v>38623</v>
      </c>
      <c r="D28" s="76"/>
      <c r="E28" s="76"/>
      <c r="F28" s="76"/>
      <c r="G28" s="76"/>
      <c r="H28" s="76"/>
    </row>
    <row r="29" spans="1:8" x14ac:dyDescent="0.25">
      <c r="A29" s="384" t="s">
        <v>1419</v>
      </c>
      <c r="B29" s="377">
        <v>7</v>
      </c>
      <c r="C29" s="387">
        <v>37876</v>
      </c>
      <c r="D29" s="76"/>
      <c r="E29" s="76"/>
      <c r="F29" s="76"/>
      <c r="G29" s="76"/>
      <c r="H29" s="76"/>
    </row>
    <row r="30" spans="1:8" x14ac:dyDescent="0.25">
      <c r="A30" s="384" t="s">
        <v>1420</v>
      </c>
      <c r="B30" s="377">
        <v>10</v>
      </c>
      <c r="C30" s="387">
        <v>106946</v>
      </c>
      <c r="D30" s="76"/>
      <c r="E30" s="76"/>
      <c r="F30" s="76"/>
      <c r="G30" s="76"/>
      <c r="H30" s="76"/>
    </row>
    <row r="31" spans="1:8" x14ac:dyDescent="0.25">
      <c r="A31" s="384" t="s">
        <v>1421</v>
      </c>
      <c r="B31" s="377">
        <v>42</v>
      </c>
      <c r="C31" s="387">
        <v>819788</v>
      </c>
      <c r="D31" s="76"/>
      <c r="E31" s="76"/>
      <c r="F31" s="76"/>
      <c r="G31" s="76"/>
      <c r="H31" s="76"/>
    </row>
    <row r="32" spans="1:8" x14ac:dyDescent="0.25">
      <c r="A32" s="384" t="s">
        <v>1422</v>
      </c>
      <c r="B32" s="377">
        <v>195</v>
      </c>
      <c r="C32" s="387">
        <v>5318940</v>
      </c>
      <c r="D32" s="76"/>
      <c r="E32" s="76"/>
      <c r="F32" s="76"/>
      <c r="G32" s="76"/>
      <c r="H32" s="76"/>
    </row>
    <row r="33" spans="1:8" x14ac:dyDescent="0.25">
      <c r="A33" s="384" t="s">
        <v>1423</v>
      </c>
      <c r="B33" s="377">
        <v>130</v>
      </c>
      <c r="C33" s="387">
        <v>1200337</v>
      </c>
      <c r="D33" s="76"/>
      <c r="E33" s="76"/>
      <c r="F33" s="76"/>
      <c r="G33" s="76"/>
      <c r="H33" s="76"/>
    </row>
    <row r="34" spans="1:8" x14ac:dyDescent="0.25">
      <c r="A34" s="384" t="s">
        <v>3243</v>
      </c>
      <c r="B34" s="377">
        <v>3</v>
      </c>
      <c r="C34" s="387">
        <v>8810</v>
      </c>
      <c r="D34" s="76"/>
      <c r="E34" s="76"/>
      <c r="F34" s="76"/>
      <c r="G34" s="76"/>
      <c r="H34" s="76"/>
    </row>
    <row r="35" spans="1:8" x14ac:dyDescent="0.25">
      <c r="A35" s="384" t="s">
        <v>1452</v>
      </c>
      <c r="B35" s="377">
        <v>1</v>
      </c>
      <c r="C35" s="387">
        <v>13706</v>
      </c>
      <c r="D35" s="76"/>
      <c r="E35" s="76"/>
      <c r="F35" s="76"/>
      <c r="G35" s="76"/>
      <c r="H35" s="76"/>
    </row>
    <row r="36" spans="1:8" x14ac:dyDescent="0.25">
      <c r="A36" s="384" t="s">
        <v>1424</v>
      </c>
      <c r="B36" s="377">
        <v>76</v>
      </c>
      <c r="C36" s="387">
        <v>1737708</v>
      </c>
      <c r="D36" s="76"/>
      <c r="E36" s="76"/>
      <c r="F36" s="76"/>
      <c r="G36" s="76"/>
      <c r="H36" s="76"/>
    </row>
    <row r="37" spans="1:8" x14ac:dyDescent="0.25">
      <c r="A37" s="384" t="s">
        <v>3244</v>
      </c>
      <c r="B37" s="377">
        <v>1</v>
      </c>
      <c r="C37" s="387">
        <v>25400</v>
      </c>
      <c r="D37" s="76"/>
      <c r="E37" s="76"/>
      <c r="F37" s="76"/>
      <c r="G37" s="76"/>
      <c r="H37" s="76"/>
    </row>
    <row r="38" spans="1:8" x14ac:dyDescent="0.25">
      <c r="A38" s="384" t="s">
        <v>3245</v>
      </c>
      <c r="B38" s="377">
        <v>2</v>
      </c>
      <c r="C38" s="387">
        <v>4967</v>
      </c>
      <c r="D38" s="76"/>
      <c r="E38" s="76"/>
      <c r="F38" s="76"/>
      <c r="G38" s="76"/>
      <c r="H38" s="76"/>
    </row>
    <row r="39" spans="1:8" x14ac:dyDescent="0.25">
      <c r="A39" s="384" t="s">
        <v>1769</v>
      </c>
      <c r="B39" s="377">
        <v>12</v>
      </c>
      <c r="C39" s="387">
        <v>73468</v>
      </c>
      <c r="D39" s="76"/>
      <c r="E39" s="76"/>
      <c r="F39" s="76"/>
      <c r="G39" s="76"/>
      <c r="H39" s="76"/>
    </row>
    <row r="40" spans="1:8" x14ac:dyDescent="0.25">
      <c r="A40" s="384" t="s">
        <v>3246</v>
      </c>
      <c r="B40" s="377">
        <v>1</v>
      </c>
      <c r="C40" s="387">
        <v>105</v>
      </c>
      <c r="D40" s="76"/>
      <c r="E40" s="76"/>
      <c r="F40" s="76"/>
      <c r="G40" s="76"/>
      <c r="H40" s="76"/>
    </row>
    <row r="41" spans="1:8" x14ac:dyDescent="0.25">
      <c r="A41" s="384" t="s">
        <v>3247</v>
      </c>
      <c r="B41" s="377">
        <v>2</v>
      </c>
      <c r="C41" s="387">
        <v>51322</v>
      </c>
      <c r="D41" s="76"/>
      <c r="E41" s="76"/>
      <c r="F41" s="76"/>
      <c r="G41" s="76"/>
      <c r="H41" s="76"/>
    </row>
    <row r="42" spans="1:8" x14ac:dyDescent="0.25">
      <c r="A42" s="384" t="s">
        <v>1425</v>
      </c>
      <c r="B42" s="377">
        <v>598</v>
      </c>
      <c r="C42" s="387">
        <v>5087686</v>
      </c>
      <c r="D42" s="76"/>
      <c r="E42" s="76"/>
      <c r="F42" s="76"/>
      <c r="G42" s="76"/>
      <c r="H42" s="76"/>
    </row>
    <row r="43" spans="1:8" x14ac:dyDescent="0.25">
      <c r="A43" s="384" t="s">
        <v>1426</v>
      </c>
      <c r="B43" s="377">
        <v>10</v>
      </c>
      <c r="C43" s="387">
        <v>5357</v>
      </c>
      <c r="D43" s="76"/>
      <c r="E43" s="76"/>
      <c r="F43" s="76"/>
      <c r="G43" s="76"/>
      <c r="H43" s="76"/>
    </row>
    <row r="44" spans="1:8" x14ac:dyDescent="0.25">
      <c r="A44" s="384" t="s">
        <v>3248</v>
      </c>
      <c r="B44" s="377">
        <v>1</v>
      </c>
      <c r="C44" s="387">
        <v>5392</v>
      </c>
      <c r="D44" s="76"/>
      <c r="E44" s="76"/>
      <c r="F44" s="76"/>
      <c r="G44" s="76"/>
      <c r="H44" s="76"/>
    </row>
    <row r="45" spans="1:8" x14ac:dyDescent="0.25">
      <c r="A45" s="384" t="s">
        <v>1427</v>
      </c>
      <c r="B45" s="377">
        <v>35</v>
      </c>
      <c r="C45" s="387">
        <v>641067</v>
      </c>
      <c r="D45" s="76"/>
      <c r="E45" s="76"/>
      <c r="F45" s="76"/>
      <c r="G45" s="76"/>
      <c r="H45" s="76"/>
    </row>
    <row r="46" spans="1:8" x14ac:dyDescent="0.25">
      <c r="A46" s="384" t="s">
        <v>3249</v>
      </c>
      <c r="B46" s="377">
        <v>1</v>
      </c>
      <c r="C46" s="387">
        <v>34810</v>
      </c>
      <c r="D46" s="76"/>
      <c r="E46" s="76"/>
      <c r="F46" s="76"/>
      <c r="G46" s="76"/>
      <c r="H46" s="76"/>
    </row>
    <row r="47" spans="1:8" x14ac:dyDescent="0.25">
      <c r="A47" s="384" t="s">
        <v>1428</v>
      </c>
      <c r="B47" s="377">
        <v>76</v>
      </c>
      <c r="C47" s="387">
        <v>582572</v>
      </c>
      <c r="D47" s="76"/>
      <c r="E47" s="76"/>
      <c r="F47" s="76"/>
      <c r="G47" s="76"/>
      <c r="H47" s="76"/>
    </row>
    <row r="48" spans="1:8" x14ac:dyDescent="0.25">
      <c r="A48" s="384" t="s">
        <v>1770</v>
      </c>
      <c r="B48" s="377">
        <v>1</v>
      </c>
      <c r="C48" s="387">
        <v>3999</v>
      </c>
      <c r="D48" s="76"/>
      <c r="E48" s="76"/>
      <c r="F48" s="76"/>
      <c r="G48" s="76"/>
      <c r="H48" s="76"/>
    </row>
    <row r="49" spans="1:11" x14ac:dyDescent="0.25">
      <c r="A49" s="384" t="s">
        <v>1429</v>
      </c>
      <c r="B49" s="377">
        <v>128</v>
      </c>
      <c r="C49" s="387">
        <v>2092979</v>
      </c>
      <c r="D49" s="76"/>
      <c r="E49" s="76"/>
      <c r="F49" s="76"/>
      <c r="G49" s="76"/>
      <c r="H49" s="76"/>
    </row>
    <row r="50" spans="1:11" x14ac:dyDescent="0.25">
      <c r="A50" s="384" t="s">
        <v>1430</v>
      </c>
      <c r="B50" s="377">
        <v>185</v>
      </c>
      <c r="C50" s="387">
        <v>2314847</v>
      </c>
      <c r="D50" s="76"/>
      <c r="E50" s="76"/>
      <c r="F50" s="76"/>
      <c r="G50" s="76"/>
      <c r="H50" s="76"/>
    </row>
    <row r="51" spans="1:11" x14ac:dyDescent="0.25">
      <c r="A51" s="384" t="s">
        <v>1431</v>
      </c>
      <c r="B51" s="377">
        <v>95</v>
      </c>
      <c r="C51" s="387">
        <v>1594498</v>
      </c>
      <c r="D51" s="76"/>
      <c r="E51" s="76"/>
      <c r="F51" s="76"/>
      <c r="G51" s="76"/>
      <c r="H51" s="76"/>
    </row>
    <row r="52" spans="1:11" x14ac:dyDescent="0.25">
      <c r="A52" s="384" t="s">
        <v>1432</v>
      </c>
      <c r="B52" s="377">
        <v>3</v>
      </c>
      <c r="C52" s="387">
        <v>16332</v>
      </c>
      <c r="D52" s="76"/>
      <c r="E52" s="76"/>
      <c r="F52" s="76"/>
      <c r="G52" s="76"/>
      <c r="H52" s="76"/>
    </row>
    <row r="53" spans="1:11" x14ac:dyDescent="0.25">
      <c r="A53" s="384" t="s">
        <v>3250</v>
      </c>
      <c r="B53" s="377">
        <v>4</v>
      </c>
      <c r="C53" s="387">
        <v>29563</v>
      </c>
      <c r="D53" s="76"/>
      <c r="E53" s="76"/>
      <c r="F53" s="76"/>
      <c r="G53" s="76"/>
      <c r="H53" s="76"/>
    </row>
    <row r="54" spans="1:11" x14ac:dyDescent="0.25">
      <c r="A54" s="384" t="s">
        <v>1433</v>
      </c>
      <c r="B54" s="377">
        <v>93</v>
      </c>
      <c r="C54" s="387">
        <v>1705709</v>
      </c>
      <c r="D54" s="76"/>
      <c r="E54" s="76"/>
      <c r="F54" s="76"/>
      <c r="G54" s="76"/>
      <c r="H54" s="76"/>
    </row>
    <row r="55" spans="1:11" x14ac:dyDescent="0.25">
      <c r="A55" s="384" t="s">
        <v>3251</v>
      </c>
      <c r="B55" s="377">
        <v>1</v>
      </c>
      <c r="C55" s="387">
        <v>24688</v>
      </c>
      <c r="D55" s="76"/>
      <c r="E55" s="76"/>
      <c r="F55" s="76"/>
      <c r="G55" s="76"/>
      <c r="H55" s="76"/>
    </row>
    <row r="56" spans="1:11" x14ac:dyDescent="0.25">
      <c r="A56" s="384" t="s">
        <v>1434</v>
      </c>
      <c r="B56" s="377">
        <v>30</v>
      </c>
      <c r="C56" s="387">
        <v>202677</v>
      </c>
      <c r="D56" s="76"/>
      <c r="E56" s="76"/>
      <c r="F56" s="76"/>
      <c r="G56" s="76"/>
      <c r="H56" s="76"/>
    </row>
    <row r="57" spans="1:11" x14ac:dyDescent="0.25">
      <c r="A57" s="384" t="s">
        <v>1436</v>
      </c>
      <c r="B57" s="377">
        <v>62</v>
      </c>
      <c r="C57" s="387">
        <v>871896</v>
      </c>
      <c r="D57" s="76"/>
      <c r="E57" s="76"/>
      <c r="F57" s="76"/>
      <c r="G57" s="76"/>
      <c r="H57" s="76"/>
    </row>
    <row r="58" spans="1:11" x14ac:dyDescent="0.25">
      <c r="A58" s="384" t="s">
        <v>2575</v>
      </c>
      <c r="B58" s="377">
        <v>2</v>
      </c>
      <c r="C58" s="387">
        <v>36769</v>
      </c>
      <c r="D58" s="76"/>
      <c r="E58" s="76"/>
      <c r="F58" s="76"/>
      <c r="G58" s="76"/>
      <c r="H58" s="76"/>
    </row>
    <row r="59" spans="1:11" x14ac:dyDescent="0.25">
      <c r="A59" s="385" t="s">
        <v>26</v>
      </c>
      <c r="B59" s="378">
        <v>2396</v>
      </c>
      <c r="C59" s="388">
        <v>36843807</v>
      </c>
      <c r="D59" s="76"/>
      <c r="E59" s="76"/>
      <c r="F59" s="76"/>
      <c r="G59" s="76"/>
      <c r="H59" s="76"/>
    </row>
    <row r="60" spans="1:11" x14ac:dyDescent="0.25">
      <c r="A60" s="159"/>
      <c r="B60" s="76"/>
      <c r="C60" s="75"/>
      <c r="D60" s="76"/>
      <c r="E60" s="76"/>
      <c r="F60" s="76"/>
      <c r="G60" s="76"/>
      <c r="H60" s="76"/>
    </row>
    <row r="61" spans="1:11" x14ac:dyDescent="0.25">
      <c r="A61" s="159"/>
      <c r="B61" s="76"/>
      <c r="C61" s="75"/>
      <c r="D61" s="76"/>
      <c r="E61" s="76"/>
      <c r="F61" s="76"/>
      <c r="G61" s="76"/>
      <c r="H61" s="76"/>
    </row>
    <row r="62" spans="1:11" x14ac:dyDescent="0.25">
      <c r="A62" s="157"/>
      <c r="B62" s="159"/>
      <c r="C62" s="160"/>
      <c r="D62" s="159"/>
      <c r="E62" s="76"/>
      <c r="F62" s="75"/>
      <c r="G62" s="76"/>
      <c r="H62" s="76"/>
      <c r="I62" s="76"/>
      <c r="J62" s="76"/>
      <c r="K62" s="76"/>
    </row>
    <row r="63" spans="1:11" x14ac:dyDescent="0.25">
      <c r="A63" s="157"/>
      <c r="B63" s="159"/>
      <c r="C63" s="160"/>
      <c r="D63" s="159"/>
      <c r="E63" s="76"/>
      <c r="F63" s="75"/>
      <c r="G63" s="76"/>
      <c r="H63" s="76"/>
      <c r="I63" s="76"/>
      <c r="J63" s="76"/>
      <c r="K63" s="76"/>
    </row>
    <row r="64" spans="1:11" x14ac:dyDescent="0.25">
      <c r="A64" s="157"/>
      <c r="B64" s="159"/>
      <c r="C64" s="160"/>
      <c r="D64" s="159"/>
      <c r="E64" s="76"/>
      <c r="F64" s="75"/>
      <c r="G64" s="76"/>
      <c r="H64" s="76"/>
      <c r="I64" s="76"/>
      <c r="J64" s="76"/>
      <c r="K64" s="76"/>
    </row>
    <row r="65" spans="1:11" x14ac:dyDescent="0.25">
      <c r="A65" s="157"/>
      <c r="B65" s="159"/>
      <c r="C65" s="160"/>
      <c r="D65" s="159"/>
      <c r="E65" s="76"/>
      <c r="F65" s="75"/>
      <c r="G65" s="76"/>
      <c r="H65" s="76"/>
      <c r="I65" s="76"/>
      <c r="J65" s="76"/>
      <c r="K65" s="76"/>
    </row>
    <row r="66" spans="1:11" x14ac:dyDescent="0.25">
      <c r="A66" s="157"/>
      <c r="B66" s="159"/>
      <c r="C66" s="160"/>
      <c r="D66" s="159"/>
      <c r="E66" s="76"/>
      <c r="F66" s="75"/>
      <c r="G66" s="76"/>
      <c r="H66" s="76"/>
      <c r="I66" s="76"/>
      <c r="J66" s="76"/>
      <c r="K66" s="76"/>
    </row>
    <row r="67" spans="1:11" x14ac:dyDescent="0.25">
      <c r="A67" s="157"/>
      <c r="B67" s="159"/>
      <c r="C67" s="160"/>
      <c r="D67" s="159"/>
      <c r="E67" s="76"/>
      <c r="F67" s="75"/>
      <c r="G67" s="76"/>
      <c r="H67" s="76"/>
      <c r="I67" s="76"/>
      <c r="J67" s="76"/>
      <c r="K67" s="76"/>
    </row>
    <row r="68" spans="1:11" x14ac:dyDescent="0.25">
      <c r="A68" s="157"/>
      <c r="B68" s="159"/>
      <c r="C68" s="160"/>
      <c r="D68" s="159"/>
      <c r="E68" s="76"/>
      <c r="F68" s="75"/>
      <c r="G68" s="76"/>
      <c r="H68" s="76"/>
      <c r="I68" s="76"/>
      <c r="J68" s="76"/>
      <c r="K68" s="76"/>
    </row>
    <row r="69" spans="1:11" x14ac:dyDescent="0.25">
      <c r="A69" s="157"/>
      <c r="B69" s="159"/>
      <c r="C69" s="160"/>
      <c r="D69" s="159"/>
      <c r="E69" s="76"/>
      <c r="F69" s="75"/>
      <c r="G69" s="76"/>
      <c r="H69" s="76"/>
      <c r="I69" s="76"/>
      <c r="J69" s="76"/>
      <c r="K69" s="76"/>
    </row>
    <row r="70" spans="1:11" x14ac:dyDescent="0.25">
      <c r="A70" s="157"/>
      <c r="B70" s="159"/>
      <c r="C70" s="160"/>
      <c r="D70" s="159"/>
      <c r="E70" s="76"/>
      <c r="F70" s="75"/>
      <c r="G70" s="76"/>
      <c r="H70" s="76"/>
      <c r="I70" s="76"/>
      <c r="J70" s="76"/>
      <c r="K70" s="76"/>
    </row>
    <row r="71" spans="1:11" x14ac:dyDescent="0.25">
      <c r="A71" s="157"/>
      <c r="B71" s="159"/>
      <c r="C71" s="160"/>
      <c r="D71" s="159"/>
      <c r="E71" s="76"/>
      <c r="F71" s="75"/>
      <c r="G71" s="76"/>
      <c r="H71" s="76"/>
      <c r="I71" s="76"/>
      <c r="J71" s="76"/>
      <c r="K71" s="76"/>
    </row>
    <row r="72" spans="1:11" x14ac:dyDescent="0.25">
      <c r="A72" s="157"/>
      <c r="B72" s="159"/>
      <c r="C72" s="160"/>
      <c r="D72" s="159"/>
      <c r="E72" s="76"/>
      <c r="F72" s="75"/>
      <c r="G72" s="76"/>
      <c r="H72" s="76"/>
      <c r="I72" s="76"/>
      <c r="J72" s="76"/>
      <c r="K72" s="76"/>
    </row>
    <row r="73" spans="1:11" x14ac:dyDescent="0.25">
      <c r="A73" s="157"/>
      <c r="B73" s="159"/>
      <c r="C73" s="160"/>
      <c r="D73" s="159"/>
      <c r="E73" s="76"/>
      <c r="F73" s="75"/>
      <c r="G73" s="76"/>
      <c r="H73" s="76"/>
      <c r="I73" s="76"/>
      <c r="J73" s="76"/>
      <c r="K73" s="76"/>
    </row>
    <row r="74" spans="1:11" x14ac:dyDescent="0.25">
      <c r="A74" s="157"/>
      <c r="B74" s="159"/>
      <c r="C74" s="160"/>
      <c r="D74" s="159"/>
      <c r="E74" s="76"/>
      <c r="F74" s="75"/>
      <c r="G74" s="76"/>
      <c r="H74" s="76"/>
      <c r="I74" s="76"/>
      <c r="J74" s="76"/>
      <c r="K74" s="76"/>
    </row>
    <row r="75" spans="1:11" x14ac:dyDescent="0.25">
      <c r="A75" s="157"/>
      <c r="B75" s="159"/>
      <c r="C75" s="160"/>
      <c r="D75" s="159"/>
      <c r="E75" s="76"/>
      <c r="F75" s="75"/>
      <c r="G75" s="76"/>
      <c r="H75" s="76"/>
      <c r="I75" s="76"/>
      <c r="J75" s="76"/>
      <c r="K75" s="76"/>
    </row>
    <row r="76" spans="1:11" x14ac:dyDescent="0.25">
      <c r="A76" s="157"/>
      <c r="B76" s="159"/>
      <c r="C76" s="160"/>
      <c r="D76" s="159"/>
      <c r="E76" s="76"/>
      <c r="F76" s="75"/>
      <c r="G76" s="76"/>
      <c r="H76" s="76"/>
      <c r="I76" s="76"/>
      <c r="J76" s="76"/>
      <c r="K76" s="76"/>
    </row>
    <row r="77" spans="1:11" x14ac:dyDescent="0.25">
      <c r="A77" s="157"/>
      <c r="B77" s="159"/>
      <c r="C77" s="160"/>
      <c r="D77" s="159"/>
      <c r="E77" s="76"/>
      <c r="F77" s="75"/>
      <c r="G77" s="76"/>
      <c r="H77" s="76"/>
      <c r="I77" s="76"/>
      <c r="J77" s="76"/>
      <c r="K77" s="76"/>
    </row>
    <row r="78" spans="1:11" x14ac:dyDescent="0.25">
      <c r="A78" s="157"/>
      <c r="B78" s="159"/>
      <c r="C78" s="160"/>
      <c r="D78" s="159"/>
      <c r="E78" s="76"/>
      <c r="F78" s="75"/>
      <c r="G78" s="76"/>
      <c r="H78" s="76"/>
      <c r="I78" s="76"/>
      <c r="J78" s="76"/>
      <c r="K78" s="76"/>
    </row>
    <row r="79" spans="1:11" x14ac:dyDescent="0.25">
      <c r="A79" s="157"/>
      <c r="B79" s="159"/>
      <c r="C79" s="160"/>
      <c r="D79" s="159"/>
      <c r="E79" s="76"/>
      <c r="F79" s="75"/>
      <c r="G79" s="76"/>
      <c r="H79" s="76"/>
      <c r="I79" s="76"/>
      <c r="J79" s="76"/>
      <c r="K79" s="76"/>
    </row>
    <row r="80" spans="1:11" x14ac:dyDescent="0.25">
      <c r="A80" s="157"/>
      <c r="B80" s="159"/>
      <c r="C80" s="160"/>
      <c r="D80" s="159"/>
      <c r="E80" s="76"/>
      <c r="F80" s="75"/>
      <c r="G80" s="76"/>
      <c r="H80" s="76"/>
      <c r="I80" s="76"/>
      <c r="J80" s="76"/>
      <c r="K80" s="76"/>
    </row>
    <row r="81" spans="1:11" x14ac:dyDescent="0.25">
      <c r="A81" s="157"/>
      <c r="B81" s="159"/>
      <c r="C81" s="160"/>
      <c r="D81" s="159"/>
      <c r="E81" s="76"/>
      <c r="F81" s="75"/>
      <c r="G81" s="76"/>
      <c r="H81" s="76"/>
      <c r="I81" s="76"/>
      <c r="J81" s="76"/>
      <c r="K81" s="76"/>
    </row>
    <row r="82" spans="1:11" x14ac:dyDescent="0.25">
      <c r="A82" s="157"/>
      <c r="B82" s="159"/>
      <c r="C82" s="160"/>
      <c r="D82" s="159"/>
      <c r="E82" s="76"/>
      <c r="F82" s="75"/>
      <c r="G82" s="76"/>
      <c r="H82" s="76"/>
      <c r="I82" s="76"/>
      <c r="J82" s="76"/>
      <c r="K82" s="76"/>
    </row>
    <row r="83" spans="1:11" x14ac:dyDescent="0.25">
      <c r="A83" s="157"/>
      <c r="B83" s="159"/>
      <c r="C83" s="160"/>
      <c r="D83" s="159"/>
      <c r="E83" s="76"/>
      <c r="F83" s="75"/>
      <c r="G83" s="76"/>
      <c r="H83" s="76"/>
      <c r="I83" s="76"/>
      <c r="J83" s="76"/>
      <c r="K83" s="76"/>
    </row>
    <row r="84" spans="1:11" x14ac:dyDescent="0.25">
      <c r="A84" s="157"/>
      <c r="B84" s="159"/>
      <c r="C84" s="160"/>
      <c r="D84" s="159"/>
      <c r="E84" s="76"/>
      <c r="F84" s="75"/>
      <c r="G84" s="76"/>
      <c r="H84" s="76"/>
      <c r="I84" s="76"/>
      <c r="J84" s="76"/>
      <c r="K84" s="76"/>
    </row>
    <row r="85" spans="1:11" x14ac:dyDescent="0.25">
      <c r="A85" s="157"/>
      <c r="B85" s="159"/>
      <c r="C85" s="160"/>
      <c r="D85" s="159"/>
      <c r="E85" s="76"/>
      <c r="F85" s="75"/>
      <c r="G85" s="76"/>
      <c r="H85" s="76"/>
      <c r="I85" s="76"/>
      <c r="J85" s="76"/>
      <c r="K85" s="76"/>
    </row>
    <row r="86" spans="1:11" x14ac:dyDescent="0.25">
      <c r="A86" s="157"/>
      <c r="B86" s="159"/>
      <c r="C86" s="160"/>
      <c r="D86" s="159"/>
      <c r="E86" s="76"/>
      <c r="F86" s="75"/>
      <c r="G86" s="76"/>
      <c r="H86" s="76"/>
      <c r="I86" s="76"/>
      <c r="J86" s="76"/>
      <c r="K86" s="76"/>
    </row>
    <row r="87" spans="1:11" x14ac:dyDescent="0.25">
      <c r="A87" s="157"/>
      <c r="B87" s="159"/>
      <c r="C87" s="160"/>
      <c r="D87" s="159"/>
      <c r="E87" s="76"/>
      <c r="F87" s="75"/>
      <c r="G87" s="76"/>
      <c r="H87" s="76"/>
      <c r="I87" s="76"/>
      <c r="J87" s="76"/>
      <c r="K87" s="76"/>
    </row>
    <row r="88" spans="1:11" x14ac:dyDescent="0.25">
      <c r="A88" s="157"/>
      <c r="B88" s="159"/>
      <c r="C88" s="160"/>
      <c r="D88" s="159"/>
      <c r="E88" s="76"/>
      <c r="F88" s="75"/>
      <c r="G88" s="76"/>
      <c r="H88" s="76"/>
      <c r="I88" s="76"/>
      <c r="J88" s="76"/>
      <c r="K88" s="76"/>
    </row>
    <row r="89" spans="1:11" x14ac:dyDescent="0.25">
      <c r="A89" s="157"/>
      <c r="B89" s="159"/>
      <c r="C89" s="160"/>
      <c r="D89" s="159"/>
      <c r="E89" s="76"/>
      <c r="F89" s="75"/>
      <c r="G89" s="76"/>
      <c r="H89" s="76"/>
      <c r="I89" s="76"/>
      <c r="J89" s="76"/>
      <c r="K89" s="76"/>
    </row>
    <row r="90" spans="1:11" x14ac:dyDescent="0.25">
      <c r="A90" s="157"/>
      <c r="B90" s="159"/>
      <c r="C90" s="160"/>
      <c r="D90" s="159"/>
      <c r="E90" s="76"/>
      <c r="F90" s="75"/>
      <c r="G90" s="76"/>
      <c r="H90" s="76"/>
      <c r="I90" s="76"/>
      <c r="J90" s="76"/>
      <c r="K90" s="76"/>
    </row>
    <row r="91" spans="1:11" x14ac:dyDescent="0.25">
      <c r="A91" s="157"/>
      <c r="B91" s="159"/>
      <c r="C91" s="160"/>
      <c r="D91" s="159"/>
      <c r="E91" s="76"/>
      <c r="F91" s="75"/>
      <c r="G91" s="76"/>
      <c r="H91" s="76"/>
      <c r="I91" s="76"/>
      <c r="J91" s="76"/>
      <c r="K91" s="76"/>
    </row>
    <row r="92" spans="1:11" x14ac:dyDescent="0.25">
      <c r="A92" s="157"/>
      <c r="B92" s="159"/>
      <c r="C92" s="160"/>
      <c r="D92" s="159"/>
      <c r="E92" s="76"/>
      <c r="F92" s="75"/>
      <c r="G92" s="76"/>
      <c r="H92" s="76"/>
      <c r="I92" s="76"/>
      <c r="J92" s="76"/>
      <c r="K92" s="76"/>
    </row>
    <row r="93" spans="1:11" x14ac:dyDescent="0.25">
      <c r="A93" s="157"/>
      <c r="B93" s="159"/>
      <c r="C93" s="160"/>
      <c r="D93" s="159"/>
      <c r="E93" s="76"/>
      <c r="F93" s="75"/>
      <c r="G93" s="76"/>
      <c r="H93" s="76"/>
      <c r="I93" s="76"/>
      <c r="J93" s="76"/>
      <c r="K93" s="76"/>
    </row>
    <row r="94" spans="1:11" x14ac:dyDescent="0.25">
      <c r="A94" s="157"/>
      <c r="B94" s="159"/>
      <c r="C94" s="160"/>
      <c r="D94" s="159"/>
      <c r="E94" s="76"/>
      <c r="F94" s="75"/>
      <c r="G94" s="76"/>
      <c r="H94" s="76"/>
      <c r="I94" s="76"/>
      <c r="J94" s="76"/>
      <c r="K94" s="76"/>
    </row>
    <row r="95" spans="1:11" x14ac:dyDescent="0.25">
      <c r="A95" s="157"/>
      <c r="B95" s="159"/>
      <c r="C95" s="160"/>
      <c r="D95" s="159"/>
      <c r="E95" s="76"/>
      <c r="F95" s="75"/>
      <c r="G95" s="76"/>
      <c r="H95" s="76"/>
      <c r="I95" s="76"/>
      <c r="J95" s="76"/>
      <c r="K95" s="76"/>
    </row>
    <row r="96" spans="1:11" x14ac:dyDescent="0.25">
      <c r="A96" s="157"/>
      <c r="B96" s="159"/>
      <c r="C96" s="160"/>
      <c r="D96" s="159"/>
      <c r="E96" s="76"/>
      <c r="F96" s="75"/>
      <c r="G96" s="76"/>
      <c r="H96" s="76"/>
      <c r="I96" s="76"/>
      <c r="J96" s="76"/>
      <c r="K96" s="76"/>
    </row>
    <row r="97" spans="1:11" x14ac:dyDescent="0.25">
      <c r="A97" s="157"/>
      <c r="B97" s="159"/>
      <c r="C97" s="160"/>
      <c r="D97" s="159"/>
      <c r="E97" s="76"/>
      <c r="F97" s="75"/>
      <c r="G97" s="76"/>
      <c r="H97" s="76"/>
      <c r="I97" s="76"/>
      <c r="J97" s="76"/>
      <c r="K97" s="76"/>
    </row>
    <row r="98" spans="1:11" x14ac:dyDescent="0.25">
      <c r="A98" s="157"/>
      <c r="B98" s="159"/>
      <c r="C98" s="160"/>
      <c r="D98" s="159"/>
      <c r="E98" s="76"/>
      <c r="F98" s="75"/>
      <c r="G98" s="76"/>
      <c r="H98" s="76"/>
      <c r="I98" s="76"/>
      <c r="J98" s="76"/>
      <c r="K98" s="76"/>
    </row>
    <row r="99" spans="1:11" x14ac:dyDescent="0.25">
      <c r="A99" s="157"/>
      <c r="B99" s="159"/>
      <c r="C99" s="160"/>
      <c r="D99" s="159"/>
      <c r="E99" s="76"/>
      <c r="F99" s="75"/>
      <c r="G99" s="76"/>
      <c r="H99" s="76"/>
      <c r="I99" s="76"/>
      <c r="J99" s="76"/>
      <c r="K99" s="76"/>
    </row>
    <row r="100" spans="1:11" x14ac:dyDescent="0.25">
      <c r="A100" s="157"/>
      <c r="B100" s="159"/>
      <c r="C100" s="160"/>
      <c r="D100" s="159"/>
      <c r="E100" s="76"/>
      <c r="F100" s="75"/>
      <c r="G100" s="76"/>
      <c r="H100" s="76"/>
      <c r="I100" s="76"/>
      <c r="J100" s="76"/>
      <c r="K100" s="76"/>
    </row>
    <row r="101" spans="1:11" x14ac:dyDescent="0.25">
      <c r="A101" s="157"/>
      <c r="B101" s="159"/>
      <c r="C101" s="160"/>
      <c r="D101" s="159"/>
      <c r="E101" s="76"/>
      <c r="F101" s="75"/>
      <c r="G101" s="76"/>
      <c r="H101" s="76"/>
      <c r="I101" s="76"/>
      <c r="J101" s="76"/>
      <c r="K101" s="76"/>
    </row>
    <row r="102" spans="1:11" x14ac:dyDescent="0.25">
      <c r="A102" s="157"/>
      <c r="B102" s="159"/>
      <c r="C102" s="160"/>
      <c r="D102" s="159"/>
      <c r="E102" s="76"/>
      <c r="F102" s="75"/>
      <c r="G102" s="76"/>
      <c r="H102" s="76"/>
      <c r="I102" s="76"/>
      <c r="J102" s="76"/>
      <c r="K102" s="76"/>
    </row>
    <row r="103" spans="1:11" x14ac:dyDescent="0.25">
      <c r="A103" s="157"/>
      <c r="B103" s="159"/>
      <c r="C103" s="160"/>
      <c r="D103" s="159"/>
      <c r="E103" s="76"/>
      <c r="F103" s="75"/>
      <c r="G103" s="76"/>
      <c r="H103" s="76"/>
      <c r="I103" s="76"/>
      <c r="J103" s="76"/>
      <c r="K103" s="76"/>
    </row>
    <row r="104" spans="1:11" x14ac:dyDescent="0.25">
      <c r="A104" s="157"/>
      <c r="B104" s="159"/>
      <c r="C104" s="160"/>
      <c r="D104" s="159"/>
      <c r="E104" s="76"/>
      <c r="F104" s="75"/>
      <c r="G104" s="76"/>
      <c r="H104" s="76"/>
      <c r="I104" s="76"/>
      <c r="J104" s="76"/>
      <c r="K104" s="76"/>
    </row>
    <row r="105" spans="1:11" x14ac:dyDescent="0.25">
      <c r="A105" s="157"/>
      <c r="B105" s="159"/>
      <c r="C105" s="160"/>
      <c r="D105" s="159"/>
      <c r="E105" s="76"/>
      <c r="F105" s="75"/>
      <c r="G105" s="76"/>
      <c r="H105" s="76"/>
      <c r="I105" s="76"/>
      <c r="J105" s="76"/>
      <c r="K105" s="76"/>
    </row>
    <row r="106" spans="1:11" x14ac:dyDescent="0.25">
      <c r="A106" s="157"/>
      <c r="B106" s="159"/>
      <c r="C106" s="160"/>
      <c r="D106" s="159"/>
      <c r="E106" s="76"/>
      <c r="F106" s="75"/>
      <c r="G106" s="76"/>
      <c r="H106" s="76"/>
      <c r="I106" s="76"/>
      <c r="J106" s="76"/>
      <c r="K106" s="76"/>
    </row>
    <row r="107" spans="1:11" x14ac:dyDescent="0.25">
      <c r="A107" s="157"/>
      <c r="B107" s="159"/>
      <c r="C107" s="160"/>
      <c r="D107" s="159"/>
      <c r="E107" s="76"/>
      <c r="F107" s="75"/>
      <c r="G107" s="76"/>
      <c r="H107" s="76"/>
      <c r="I107" s="76"/>
      <c r="J107" s="76"/>
      <c r="K107" s="76"/>
    </row>
    <row r="108" spans="1:11" x14ac:dyDescent="0.25">
      <c r="A108" s="157"/>
      <c r="B108" s="159"/>
      <c r="C108" s="160"/>
      <c r="D108" s="159"/>
      <c r="E108" s="76"/>
      <c r="F108" s="75"/>
      <c r="G108" s="76"/>
      <c r="H108" s="76"/>
      <c r="I108" s="76"/>
      <c r="J108" s="76"/>
      <c r="K108" s="76"/>
    </row>
    <row r="109" spans="1:11" x14ac:dyDescent="0.25">
      <c r="A109" s="157"/>
      <c r="B109" s="159"/>
      <c r="C109" s="160"/>
      <c r="D109" s="159"/>
      <c r="E109" s="76"/>
      <c r="F109" s="75"/>
      <c r="G109" s="76"/>
      <c r="H109" s="76"/>
      <c r="I109" s="76"/>
      <c r="J109" s="76"/>
      <c r="K109" s="76"/>
    </row>
    <row r="110" spans="1:11" x14ac:dyDescent="0.25">
      <c r="A110" s="157"/>
      <c r="B110" s="159"/>
      <c r="C110" s="160"/>
      <c r="D110" s="159"/>
      <c r="E110" s="76"/>
      <c r="F110" s="75"/>
      <c r="G110" s="76"/>
      <c r="H110" s="76"/>
      <c r="I110" s="76"/>
      <c r="J110" s="76"/>
      <c r="K110" s="76"/>
    </row>
    <row r="111" spans="1:11" x14ac:dyDescent="0.25">
      <c r="A111" s="157"/>
      <c r="B111" s="159"/>
      <c r="C111" s="160"/>
      <c r="D111" s="159"/>
      <c r="E111" s="76"/>
      <c r="F111" s="75"/>
      <c r="G111" s="76"/>
      <c r="H111" s="76"/>
      <c r="I111" s="76"/>
      <c r="J111" s="76"/>
      <c r="K111" s="76"/>
    </row>
    <row r="112" spans="1:11" x14ac:dyDescent="0.25">
      <c r="A112" s="157"/>
      <c r="B112" s="159"/>
      <c r="C112" s="160"/>
      <c r="D112" s="159"/>
      <c r="E112" s="76"/>
      <c r="F112" s="75"/>
      <c r="G112" s="76"/>
      <c r="H112" s="76"/>
      <c r="I112" s="76"/>
      <c r="J112" s="76"/>
      <c r="K112" s="76"/>
    </row>
    <row r="113" spans="1:11" x14ac:dyDescent="0.25">
      <c r="A113" s="157"/>
      <c r="B113" s="159"/>
      <c r="C113" s="160"/>
      <c r="D113" s="159"/>
      <c r="E113" s="76"/>
      <c r="F113" s="75"/>
      <c r="G113" s="76"/>
      <c r="H113" s="76"/>
      <c r="I113" s="76"/>
      <c r="J113" s="76"/>
      <c r="K113" s="76"/>
    </row>
    <row r="114" spans="1:11" x14ac:dyDescent="0.25">
      <c r="A114" s="157"/>
      <c r="B114" s="159"/>
      <c r="C114" s="160"/>
      <c r="D114" s="159"/>
      <c r="E114" s="76"/>
      <c r="F114" s="75"/>
      <c r="G114" s="76"/>
      <c r="H114" s="76"/>
      <c r="I114" s="76"/>
      <c r="J114" s="76"/>
      <c r="K114" s="76"/>
    </row>
    <row r="115" spans="1:11" x14ac:dyDescent="0.25">
      <c r="A115" s="157"/>
      <c r="B115" s="159"/>
      <c r="C115" s="160"/>
      <c r="D115" s="159"/>
      <c r="E115" s="76"/>
      <c r="F115" s="75"/>
      <c r="G115" s="76"/>
      <c r="H115" s="76"/>
      <c r="I115" s="76"/>
      <c r="J115" s="76"/>
      <c r="K115" s="76"/>
    </row>
    <row r="116" spans="1:11" x14ac:dyDescent="0.25">
      <c r="A116" s="157"/>
      <c r="B116" s="159"/>
      <c r="C116" s="160"/>
      <c r="D116" s="159"/>
      <c r="E116" s="76"/>
      <c r="F116" s="75"/>
      <c r="G116" s="76"/>
      <c r="H116" s="76"/>
      <c r="I116" s="76"/>
      <c r="J116" s="76"/>
      <c r="K116" s="76"/>
    </row>
    <row r="117" spans="1:11" x14ac:dyDescent="0.25">
      <c r="A117" s="157"/>
      <c r="B117" s="159"/>
      <c r="C117" s="160"/>
      <c r="D117" s="159"/>
      <c r="E117" s="76"/>
      <c r="F117" s="75"/>
      <c r="G117" s="76"/>
      <c r="H117" s="76"/>
      <c r="I117" s="76"/>
      <c r="J117" s="76"/>
      <c r="K117" s="76"/>
    </row>
    <row r="118" spans="1:11" x14ac:dyDescent="0.25">
      <c r="A118" s="157"/>
      <c r="B118" s="159"/>
      <c r="C118" s="160"/>
      <c r="D118" s="159"/>
      <c r="E118" s="76"/>
      <c r="F118" s="75"/>
      <c r="G118" s="76"/>
      <c r="H118" s="76"/>
      <c r="I118" s="76"/>
      <c r="J118" s="76"/>
      <c r="K118" s="76"/>
    </row>
    <row r="119" spans="1:11" x14ac:dyDescent="0.25">
      <c r="A119" s="157"/>
      <c r="B119" s="159"/>
      <c r="C119" s="160"/>
      <c r="D119" s="159"/>
      <c r="E119" s="76"/>
      <c r="F119" s="75"/>
      <c r="G119" s="76"/>
      <c r="H119" s="76"/>
      <c r="I119" s="76"/>
      <c r="J119" s="76"/>
      <c r="K119" s="76"/>
    </row>
    <row r="120" spans="1:11" x14ac:dyDescent="0.25">
      <c r="A120" s="157"/>
      <c r="B120" s="159"/>
      <c r="C120" s="160"/>
      <c r="D120" s="159"/>
      <c r="E120" s="76"/>
      <c r="F120" s="75"/>
      <c r="G120" s="76"/>
      <c r="H120" s="76"/>
      <c r="I120" s="76"/>
      <c r="J120" s="76"/>
      <c r="K120" s="76"/>
    </row>
    <row r="121" spans="1:11" x14ac:dyDescent="0.25">
      <c r="A121" s="157"/>
      <c r="B121" s="159"/>
      <c r="C121" s="160"/>
      <c r="D121" s="159"/>
      <c r="E121" s="76"/>
      <c r="F121" s="75"/>
      <c r="G121" s="76"/>
      <c r="H121" s="76"/>
      <c r="I121" s="76"/>
      <c r="J121" s="76"/>
      <c r="K121" s="76"/>
    </row>
    <row r="122" spans="1:11" x14ac:dyDescent="0.25">
      <c r="A122" s="157"/>
      <c r="B122" s="159"/>
      <c r="C122" s="160"/>
      <c r="D122" s="159"/>
      <c r="E122" s="76"/>
      <c r="F122" s="75"/>
      <c r="G122" s="76"/>
      <c r="H122" s="76"/>
      <c r="I122" s="76"/>
      <c r="J122" s="76"/>
      <c r="K122" s="76"/>
    </row>
    <row r="123" spans="1:11" x14ac:dyDescent="0.25">
      <c r="A123" s="157"/>
      <c r="B123" s="159"/>
      <c r="C123" s="160"/>
      <c r="D123" s="159"/>
      <c r="E123" s="76"/>
      <c r="F123" s="75"/>
      <c r="G123" s="76"/>
      <c r="H123" s="76"/>
      <c r="I123" s="76"/>
      <c r="J123" s="76"/>
      <c r="K123" s="76"/>
    </row>
    <row r="124" spans="1:11" x14ac:dyDescent="0.25">
      <c r="A124" s="157"/>
      <c r="B124" s="159"/>
      <c r="C124" s="160"/>
      <c r="D124" s="159"/>
      <c r="E124" s="76"/>
      <c r="F124" s="75"/>
      <c r="G124" s="76"/>
      <c r="H124" s="76"/>
      <c r="I124" s="76"/>
      <c r="J124" s="76"/>
      <c r="K124" s="76"/>
    </row>
    <row r="125" spans="1:11" x14ac:dyDescent="0.25">
      <c r="A125" s="157"/>
      <c r="B125" s="159"/>
      <c r="C125" s="160"/>
      <c r="D125" s="159"/>
      <c r="E125" s="76"/>
      <c r="F125" s="75"/>
      <c r="G125" s="76"/>
      <c r="H125" s="76"/>
      <c r="I125" s="76"/>
      <c r="J125" s="76"/>
      <c r="K125" s="76"/>
    </row>
    <row r="126" spans="1:11" x14ac:dyDescent="0.25">
      <c r="A126" s="157"/>
      <c r="B126" s="159"/>
      <c r="C126" s="160"/>
      <c r="D126" s="159"/>
      <c r="E126" s="76"/>
      <c r="F126" s="75"/>
      <c r="G126" s="76"/>
      <c r="H126" s="76"/>
      <c r="I126" s="76"/>
      <c r="J126" s="76"/>
      <c r="K126" s="76"/>
    </row>
    <row r="127" spans="1:11" x14ac:dyDescent="0.25">
      <c r="A127" s="157"/>
      <c r="B127" s="159"/>
      <c r="C127" s="160"/>
      <c r="D127" s="159"/>
      <c r="E127" s="76"/>
      <c r="F127" s="75"/>
      <c r="G127" s="76"/>
      <c r="H127" s="76"/>
      <c r="I127" s="76"/>
      <c r="J127" s="76"/>
      <c r="K127" s="76"/>
    </row>
    <row r="128" spans="1:11" x14ac:dyDescent="0.25">
      <c r="A128" s="157"/>
      <c r="B128" s="159"/>
      <c r="C128" s="160"/>
      <c r="D128" s="159"/>
      <c r="E128" s="76"/>
      <c r="F128" s="75"/>
      <c r="G128" s="76"/>
      <c r="H128" s="76"/>
      <c r="I128" s="76"/>
      <c r="J128" s="76"/>
      <c r="K128" s="76"/>
    </row>
    <row r="129" spans="1:11" x14ac:dyDescent="0.25">
      <c r="A129" s="157"/>
      <c r="B129" s="159"/>
      <c r="C129" s="160"/>
      <c r="D129" s="159"/>
      <c r="E129" s="76"/>
      <c r="F129" s="75"/>
      <c r="G129" s="76"/>
      <c r="H129" s="76"/>
      <c r="I129" s="76"/>
      <c r="J129" s="76"/>
      <c r="K129" s="76"/>
    </row>
    <row r="130" spans="1:11" x14ac:dyDescent="0.25">
      <c r="A130" s="157"/>
      <c r="B130" s="159"/>
      <c r="C130" s="160"/>
      <c r="D130" s="159"/>
      <c r="E130" s="76"/>
      <c r="F130" s="75"/>
      <c r="G130" s="76"/>
      <c r="H130" s="76"/>
      <c r="I130" s="76"/>
      <c r="J130" s="76"/>
      <c r="K130" s="76"/>
    </row>
    <row r="131" spans="1:11" x14ac:dyDescent="0.25">
      <c r="A131" s="157"/>
      <c r="B131" s="159"/>
      <c r="C131" s="160"/>
      <c r="D131" s="159"/>
      <c r="E131" s="76"/>
      <c r="F131" s="75"/>
      <c r="G131" s="76"/>
      <c r="H131" s="76"/>
      <c r="I131" s="76"/>
      <c r="J131" s="76"/>
      <c r="K131" s="76"/>
    </row>
    <row r="132" spans="1:11" x14ac:dyDescent="0.25">
      <c r="B132" s="75"/>
      <c r="C132" s="76"/>
      <c r="D132" s="75"/>
      <c r="E132" s="76"/>
      <c r="F132" s="75"/>
      <c r="G132" s="76"/>
      <c r="H132" s="76"/>
      <c r="I132" s="76"/>
      <c r="J132" s="76"/>
      <c r="K132" s="76"/>
    </row>
    <row r="133" spans="1:11" x14ac:dyDescent="0.25">
      <c r="B133" s="75"/>
      <c r="C133" s="76"/>
      <c r="D133" s="75"/>
      <c r="E133" s="76"/>
      <c r="F133" s="75"/>
      <c r="G133" s="76"/>
      <c r="H133" s="76"/>
      <c r="I133" s="76"/>
      <c r="J133" s="76"/>
      <c r="K133" s="76"/>
    </row>
    <row r="134" spans="1:11" x14ac:dyDescent="0.25">
      <c r="B134" s="75"/>
      <c r="C134" s="76"/>
      <c r="D134" s="75"/>
      <c r="E134" s="76"/>
      <c r="F134" s="75"/>
      <c r="G134" s="76"/>
      <c r="H134" s="76"/>
      <c r="I134" s="76"/>
      <c r="J134" s="76"/>
      <c r="K134" s="76"/>
    </row>
    <row r="135" spans="1:11" x14ac:dyDescent="0.25">
      <c r="B135" s="75"/>
      <c r="C135" s="76"/>
      <c r="D135" s="75"/>
      <c r="E135" s="76"/>
      <c r="F135" s="75"/>
      <c r="G135" s="76"/>
      <c r="H135" s="76"/>
      <c r="I135" s="76"/>
      <c r="J135" s="76"/>
      <c r="K135" s="76"/>
    </row>
    <row r="136" spans="1:11" x14ac:dyDescent="0.25">
      <c r="B136" s="75"/>
      <c r="C136" s="76"/>
      <c r="D136" s="75"/>
      <c r="E136" s="76"/>
      <c r="F136" s="75"/>
      <c r="G136" s="76"/>
      <c r="H136" s="76"/>
      <c r="I136" s="76"/>
      <c r="J136" s="76"/>
      <c r="K136" s="76"/>
    </row>
    <row r="137" spans="1:11" x14ac:dyDescent="0.25">
      <c r="B137" s="75"/>
      <c r="C137" s="76"/>
      <c r="D137" s="75"/>
      <c r="E137" s="76"/>
      <c r="F137" s="75"/>
      <c r="G137" s="76"/>
      <c r="H137" s="76"/>
      <c r="I137" s="76"/>
      <c r="J137" s="76"/>
      <c r="K137" s="76"/>
    </row>
    <row r="138" spans="1:11" x14ac:dyDescent="0.25">
      <c r="B138" s="75"/>
      <c r="C138" s="76"/>
      <c r="D138" s="75"/>
      <c r="E138" s="76"/>
      <c r="F138" s="75"/>
      <c r="G138" s="76"/>
      <c r="H138" s="76"/>
      <c r="I138" s="76"/>
      <c r="J138" s="76"/>
      <c r="K138" s="76"/>
    </row>
    <row r="139" spans="1:11" x14ac:dyDescent="0.25">
      <c r="B139" s="75"/>
      <c r="C139" s="76"/>
      <c r="D139" s="75"/>
      <c r="E139" s="76"/>
      <c r="F139" s="75"/>
      <c r="G139" s="76"/>
      <c r="H139" s="76"/>
      <c r="I139" s="76"/>
      <c r="J139" s="76"/>
      <c r="K139" s="76"/>
    </row>
    <row r="140" spans="1:11" x14ac:dyDescent="0.25">
      <c r="B140" s="75"/>
      <c r="C140" s="76"/>
      <c r="D140" s="75"/>
      <c r="E140" s="76"/>
      <c r="F140" s="75"/>
      <c r="G140" s="76"/>
      <c r="H140" s="76"/>
      <c r="I140" s="76"/>
      <c r="J140" s="76"/>
      <c r="K140" s="76"/>
    </row>
    <row r="141" spans="1:11" x14ac:dyDescent="0.25">
      <c r="B141" s="75"/>
      <c r="C141" s="76"/>
      <c r="D141" s="75"/>
      <c r="E141" s="76"/>
      <c r="F141" s="75"/>
      <c r="G141" s="76"/>
      <c r="H141" s="76"/>
      <c r="I141" s="76"/>
      <c r="J141" s="76"/>
      <c r="K141" s="76"/>
    </row>
    <row r="142" spans="1:11" x14ac:dyDescent="0.25">
      <c r="B142" s="75"/>
      <c r="C142" s="76"/>
      <c r="D142" s="75"/>
      <c r="E142" s="76"/>
      <c r="F142" s="75"/>
      <c r="G142" s="76"/>
      <c r="H142" s="76"/>
      <c r="I142" s="76"/>
      <c r="J142" s="76"/>
      <c r="K142" s="76"/>
    </row>
    <row r="143" spans="1:11" x14ac:dyDescent="0.25">
      <c r="B143" s="75"/>
      <c r="C143" s="76"/>
      <c r="D143" s="75"/>
      <c r="E143" s="76"/>
      <c r="F143" s="75"/>
      <c r="G143" s="76"/>
      <c r="H143" s="76"/>
      <c r="I143" s="76"/>
      <c r="J143" s="76"/>
      <c r="K143" s="76"/>
    </row>
    <row r="144" spans="1:11" x14ac:dyDescent="0.25">
      <c r="B144" s="75"/>
      <c r="C144" s="76"/>
      <c r="D144" s="75"/>
      <c r="E144" s="76"/>
      <c r="F144" s="75"/>
      <c r="G144" s="76"/>
      <c r="H144" s="76"/>
      <c r="I144" s="76"/>
      <c r="J144" s="76"/>
      <c r="K144" s="76"/>
    </row>
    <row r="145" spans="2:11" x14ac:dyDescent="0.25">
      <c r="B145" s="75"/>
      <c r="C145" s="76"/>
      <c r="D145" s="75"/>
      <c r="E145" s="76"/>
      <c r="F145" s="75"/>
      <c r="G145" s="76"/>
      <c r="H145" s="76"/>
      <c r="I145" s="76"/>
      <c r="J145" s="76"/>
      <c r="K145" s="76"/>
    </row>
    <row r="146" spans="2:11" x14ac:dyDescent="0.25">
      <c r="B146" s="75"/>
      <c r="C146" s="76"/>
      <c r="D146" s="75"/>
      <c r="E146" s="76"/>
      <c r="F146" s="75"/>
      <c r="G146" s="76"/>
      <c r="H146" s="76"/>
      <c r="I146" s="76"/>
      <c r="J146" s="76"/>
      <c r="K146" s="76"/>
    </row>
    <row r="147" spans="2:11" x14ac:dyDescent="0.25">
      <c r="B147" s="75"/>
      <c r="C147" s="76"/>
      <c r="D147" s="75"/>
      <c r="E147" s="76"/>
      <c r="F147" s="75"/>
      <c r="G147" s="76"/>
      <c r="H147" s="76"/>
      <c r="I147" s="76"/>
      <c r="J147" s="76"/>
      <c r="K147" s="76"/>
    </row>
    <row r="148" spans="2:11" x14ac:dyDescent="0.25">
      <c r="B148" s="75"/>
      <c r="C148" s="76"/>
      <c r="D148" s="75"/>
      <c r="E148" s="76"/>
      <c r="F148" s="75"/>
      <c r="G148" s="76"/>
      <c r="H148" s="76"/>
      <c r="I148" s="76"/>
      <c r="J148" s="76"/>
      <c r="K148" s="76"/>
    </row>
  </sheetData>
  <pageMargins left="0.70866141732283472" right="0.19685039370078741" top="3.937007874015748E-2" bottom="3.937007874015748E-2" header="0" footer="0.31496062992125984"/>
  <pageSetup paperSize="9" scale="85"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Hoja31">
    <tabColor rgb="FF00B050"/>
  </sheetPr>
  <dimension ref="A1:K152"/>
  <sheetViews>
    <sheetView zoomScaleNormal="100" workbookViewId="0">
      <selection activeCell="I10" sqref="I10"/>
    </sheetView>
  </sheetViews>
  <sheetFormatPr baseColWidth="10" defaultRowHeight="15" x14ac:dyDescent="0.25"/>
  <cols>
    <col min="1" max="1" width="35.7109375" style="74" customWidth="1"/>
    <col min="2" max="11" width="14.7109375" style="74" customWidth="1"/>
    <col min="12" max="16384" width="11.42578125" style="74"/>
  </cols>
  <sheetData>
    <row r="1" spans="1:8" x14ac:dyDescent="0.25">
      <c r="A1" s="154" t="s">
        <v>1072</v>
      </c>
      <c r="B1" s="157"/>
      <c r="C1" s="157"/>
      <c r="D1" s="157"/>
      <c r="E1" s="157"/>
      <c r="F1" s="157"/>
      <c r="G1" s="157"/>
      <c r="H1" s="157"/>
    </row>
    <row r="2" spans="1:8" x14ac:dyDescent="0.25">
      <c r="A2" s="158"/>
      <c r="B2" s="157"/>
      <c r="C2" s="157"/>
      <c r="D2" s="157"/>
      <c r="E2" s="157"/>
      <c r="F2" s="157"/>
      <c r="G2" s="157"/>
      <c r="H2" s="157"/>
    </row>
    <row r="3" spans="1:8" x14ac:dyDescent="0.25">
      <c r="A3" s="370"/>
      <c r="B3"/>
      <c r="C3"/>
      <c r="D3"/>
      <c r="E3"/>
      <c r="F3"/>
      <c r="G3"/>
      <c r="H3" s="157"/>
    </row>
    <row r="4" spans="1:8" x14ac:dyDescent="0.25">
      <c r="A4" s="931" t="s">
        <v>3378</v>
      </c>
      <c r="B4" s="932" t="s">
        <v>1393</v>
      </c>
      <c r="C4" s="933"/>
      <c r="D4" s="934" t="s">
        <v>1395</v>
      </c>
      <c r="E4" s="933"/>
      <c r="F4" s="934" t="s">
        <v>578</v>
      </c>
      <c r="G4" s="935"/>
      <c r="H4" s="157"/>
    </row>
    <row r="5" spans="1:8" x14ac:dyDescent="0.25">
      <c r="A5" s="936" t="s">
        <v>3379</v>
      </c>
      <c r="B5" s="937" t="s">
        <v>3380</v>
      </c>
      <c r="C5" s="938"/>
      <c r="D5" s="937" t="s">
        <v>3381</v>
      </c>
      <c r="E5" s="938"/>
      <c r="F5" s="937" t="s">
        <v>578</v>
      </c>
      <c r="G5" s="938"/>
    </row>
    <row r="6" spans="1:8" x14ac:dyDescent="0.25">
      <c r="A6" s="939" t="s">
        <v>3382</v>
      </c>
      <c r="B6" s="940" t="s">
        <v>3383</v>
      </c>
      <c r="C6" s="941" t="s">
        <v>3384</v>
      </c>
      <c r="D6" s="940" t="s">
        <v>3383</v>
      </c>
      <c r="E6" s="941" t="s">
        <v>3385</v>
      </c>
      <c r="F6" s="940" t="s">
        <v>3383</v>
      </c>
      <c r="G6" s="941" t="s">
        <v>3385</v>
      </c>
    </row>
    <row r="7" spans="1:8" x14ac:dyDescent="0.25">
      <c r="A7" s="942"/>
      <c r="B7" s="943"/>
      <c r="C7" s="944"/>
      <c r="D7" s="943"/>
      <c r="E7" s="944"/>
      <c r="F7" s="943"/>
      <c r="G7" s="944"/>
    </row>
    <row r="8" spans="1:8" x14ac:dyDescent="0.25">
      <c r="A8" s="945" t="s">
        <v>3386</v>
      </c>
      <c r="B8" s="946">
        <v>63</v>
      </c>
      <c r="C8" s="947">
        <v>1699880</v>
      </c>
      <c r="D8" s="946">
        <v>1499</v>
      </c>
      <c r="E8" s="947">
        <v>23141258</v>
      </c>
      <c r="F8" s="943">
        <f>(B8+D8)</f>
        <v>1562</v>
      </c>
      <c r="G8" s="944">
        <f>(C8+E8)</f>
        <v>24841138</v>
      </c>
    </row>
    <row r="9" spans="1:8" x14ac:dyDescent="0.25">
      <c r="A9" s="945"/>
      <c r="B9" s="946"/>
      <c r="C9" s="947"/>
      <c r="D9" s="946"/>
      <c r="E9" s="947"/>
      <c r="F9" s="943"/>
      <c r="G9" s="944"/>
    </row>
    <row r="10" spans="1:8" x14ac:dyDescent="0.25">
      <c r="A10" s="948" t="s">
        <v>3387</v>
      </c>
      <c r="B10" s="949">
        <f t="shared" ref="B10:G10" si="0">SUM(B7:B8)</f>
        <v>63</v>
      </c>
      <c r="C10" s="950">
        <f t="shared" si="0"/>
        <v>1699880</v>
      </c>
      <c r="D10" s="949">
        <f t="shared" si="0"/>
        <v>1499</v>
      </c>
      <c r="E10" s="950">
        <f t="shared" si="0"/>
        <v>23141258</v>
      </c>
      <c r="F10" s="949">
        <f t="shared" si="0"/>
        <v>1562</v>
      </c>
      <c r="G10" s="950">
        <f t="shared" si="0"/>
        <v>24841138</v>
      </c>
    </row>
    <row r="11" spans="1:8" x14ac:dyDescent="0.25">
      <c r="A11" s="951"/>
      <c r="B11" s="952"/>
      <c r="C11" s="953"/>
      <c r="D11" s="952"/>
      <c r="E11" s="953"/>
      <c r="F11" s="952"/>
      <c r="G11" s="953"/>
    </row>
    <row r="12" spans="1:8" x14ac:dyDescent="0.25">
      <c r="A12" s="945" t="s">
        <v>3388</v>
      </c>
      <c r="B12" s="946">
        <v>3</v>
      </c>
      <c r="C12" s="947">
        <v>10554</v>
      </c>
      <c r="D12" s="946">
        <v>208</v>
      </c>
      <c r="E12" s="947">
        <v>3935290</v>
      </c>
      <c r="F12" s="952">
        <f>(B12+D12)</f>
        <v>211</v>
      </c>
      <c r="G12" s="953">
        <f>(C12+E12)</f>
        <v>3945844</v>
      </c>
    </row>
    <row r="13" spans="1:8" x14ac:dyDescent="0.25">
      <c r="A13" s="951"/>
      <c r="B13" s="952"/>
      <c r="C13" s="953"/>
      <c r="D13" s="952"/>
      <c r="E13" s="953"/>
      <c r="F13" s="952"/>
      <c r="G13" s="953"/>
    </row>
    <row r="14" spans="1:8" x14ac:dyDescent="0.25">
      <c r="A14" s="948" t="s">
        <v>3389</v>
      </c>
      <c r="B14" s="949">
        <f t="shared" ref="B14:G14" si="1">SUM(B11:B13)</f>
        <v>3</v>
      </c>
      <c r="C14" s="950">
        <f t="shared" si="1"/>
        <v>10554</v>
      </c>
      <c r="D14" s="949">
        <f t="shared" si="1"/>
        <v>208</v>
      </c>
      <c r="E14" s="950">
        <f t="shared" si="1"/>
        <v>3935290</v>
      </c>
      <c r="F14" s="949">
        <f t="shared" si="1"/>
        <v>211</v>
      </c>
      <c r="G14" s="950">
        <f t="shared" si="1"/>
        <v>3945844</v>
      </c>
    </row>
    <row r="15" spans="1:8" x14ac:dyDescent="0.25">
      <c r="A15" s="951"/>
      <c r="B15" s="952"/>
      <c r="C15" s="953"/>
      <c r="D15" s="952"/>
      <c r="E15" s="953"/>
      <c r="F15" s="952"/>
      <c r="G15" s="953"/>
    </row>
    <row r="16" spans="1:8" x14ac:dyDescent="0.25">
      <c r="A16" s="945" t="s">
        <v>1437</v>
      </c>
      <c r="B16" s="946">
        <v>24</v>
      </c>
      <c r="C16" s="947">
        <v>205158</v>
      </c>
      <c r="D16" s="946">
        <v>308</v>
      </c>
      <c r="E16" s="947">
        <v>3282310</v>
      </c>
      <c r="F16" s="952">
        <f>(B16+D16)</f>
        <v>332</v>
      </c>
      <c r="G16" s="953">
        <f>(C16+E16)</f>
        <v>3487468</v>
      </c>
    </row>
    <row r="17" spans="1:11" x14ac:dyDescent="0.25">
      <c r="A17" s="951"/>
      <c r="B17" s="952"/>
      <c r="C17" s="953"/>
      <c r="D17" s="952"/>
      <c r="E17" s="953"/>
      <c r="F17" s="952"/>
      <c r="G17" s="953"/>
    </row>
    <row r="18" spans="1:11" x14ac:dyDescent="0.25">
      <c r="A18" s="948" t="s">
        <v>3390</v>
      </c>
      <c r="B18" s="949">
        <f t="shared" ref="B18:G18" si="2">SUM(B15:B17)</f>
        <v>24</v>
      </c>
      <c r="C18" s="950">
        <f t="shared" si="2"/>
        <v>205158</v>
      </c>
      <c r="D18" s="949">
        <f t="shared" si="2"/>
        <v>308</v>
      </c>
      <c r="E18" s="950">
        <f t="shared" si="2"/>
        <v>3282310</v>
      </c>
      <c r="F18" s="949">
        <f t="shared" si="2"/>
        <v>332</v>
      </c>
      <c r="G18" s="950">
        <f t="shared" si="2"/>
        <v>3487468</v>
      </c>
    </row>
    <row r="19" spans="1:11" x14ac:dyDescent="0.25">
      <c r="A19" s="951"/>
      <c r="B19" s="952"/>
      <c r="C19" s="953"/>
      <c r="D19" s="952"/>
      <c r="E19" s="953"/>
      <c r="F19" s="952"/>
      <c r="G19" s="953"/>
      <c r="H19" s="160"/>
      <c r="I19" s="76"/>
      <c r="J19" s="76"/>
      <c r="K19" s="76"/>
    </row>
    <row r="20" spans="1:11" x14ac:dyDescent="0.25">
      <c r="A20" s="951" t="s">
        <v>2593</v>
      </c>
      <c r="B20" s="952">
        <v>0</v>
      </c>
      <c r="C20" s="953">
        <v>0</v>
      </c>
      <c r="D20" s="952">
        <v>12</v>
      </c>
      <c r="E20" s="953">
        <v>187037</v>
      </c>
      <c r="F20" s="952">
        <f>B20+D20</f>
        <v>12</v>
      </c>
      <c r="G20" s="953">
        <f>C20+E20</f>
        <v>187037</v>
      </c>
      <c r="H20" s="160"/>
      <c r="I20" s="76"/>
      <c r="J20" s="76"/>
      <c r="K20" s="76"/>
    </row>
    <row r="21" spans="1:11" x14ac:dyDescent="0.25">
      <c r="A21" s="945" t="s">
        <v>2594</v>
      </c>
      <c r="B21" s="952">
        <v>0</v>
      </c>
      <c r="C21" s="953">
        <v>0</v>
      </c>
      <c r="D21" s="952">
        <v>0</v>
      </c>
      <c r="E21" s="953">
        <v>0</v>
      </c>
      <c r="F21" s="952">
        <f>B21+D21</f>
        <v>0</v>
      </c>
      <c r="G21" s="953">
        <f>C21+E21</f>
        <v>0</v>
      </c>
      <c r="H21" s="160"/>
      <c r="I21" s="76"/>
      <c r="J21" s="76"/>
      <c r="K21" s="76"/>
    </row>
    <row r="22" spans="1:11" x14ac:dyDescent="0.25">
      <c r="A22" s="951"/>
      <c r="B22" s="952"/>
      <c r="C22" s="953"/>
      <c r="D22" s="952"/>
      <c r="E22" s="953"/>
      <c r="F22" s="952"/>
      <c r="G22" s="953"/>
      <c r="H22" s="160"/>
      <c r="I22" s="76"/>
      <c r="J22" s="76"/>
      <c r="K22" s="76"/>
    </row>
    <row r="23" spans="1:11" x14ac:dyDescent="0.25">
      <c r="A23" s="948" t="s">
        <v>3391</v>
      </c>
      <c r="B23" s="949">
        <f t="shared" ref="B23:G23" si="3">SUM(B19:B22)</f>
        <v>0</v>
      </c>
      <c r="C23" s="950">
        <f t="shared" si="3"/>
        <v>0</v>
      </c>
      <c r="D23" s="949">
        <f t="shared" si="3"/>
        <v>12</v>
      </c>
      <c r="E23" s="950">
        <f t="shared" si="3"/>
        <v>187037</v>
      </c>
      <c r="F23" s="949">
        <f t="shared" si="3"/>
        <v>12</v>
      </c>
      <c r="G23" s="950">
        <f t="shared" si="3"/>
        <v>187037</v>
      </c>
      <c r="H23" s="160"/>
      <c r="I23" s="76"/>
      <c r="J23" s="76"/>
      <c r="K23" s="76"/>
    </row>
    <row r="24" spans="1:11" x14ac:dyDescent="0.25">
      <c r="A24" s="951"/>
      <c r="B24" s="952"/>
      <c r="C24" s="953"/>
      <c r="D24" s="952"/>
      <c r="E24" s="953"/>
      <c r="F24" s="952"/>
      <c r="G24" s="953"/>
      <c r="H24" s="76"/>
      <c r="I24" s="76"/>
      <c r="J24" s="76"/>
      <c r="K24" s="76"/>
    </row>
    <row r="25" spans="1:11" x14ac:dyDescent="0.25">
      <c r="A25" s="945" t="s">
        <v>3392</v>
      </c>
      <c r="B25" s="952">
        <v>0</v>
      </c>
      <c r="C25" s="953">
        <v>0</v>
      </c>
      <c r="D25" s="946">
        <v>16</v>
      </c>
      <c r="E25" s="947">
        <v>517604</v>
      </c>
      <c r="F25" s="952">
        <f>B25+D25</f>
        <v>16</v>
      </c>
      <c r="G25" s="953">
        <f>(C25+E25)</f>
        <v>517604</v>
      </c>
      <c r="H25" s="76"/>
      <c r="I25" s="76"/>
      <c r="J25" s="76"/>
      <c r="K25" s="76"/>
    </row>
    <row r="26" spans="1:11" x14ac:dyDescent="0.25">
      <c r="A26" s="945" t="s">
        <v>3393</v>
      </c>
      <c r="B26" s="946">
        <v>65</v>
      </c>
      <c r="C26" s="947">
        <v>1831916</v>
      </c>
      <c r="D26" s="952">
        <v>0</v>
      </c>
      <c r="E26" s="953">
        <v>0</v>
      </c>
      <c r="F26" s="952">
        <f>B26+D26</f>
        <v>65</v>
      </c>
      <c r="G26" s="953">
        <f>(C26+E26)</f>
        <v>1831916</v>
      </c>
      <c r="H26" s="76"/>
      <c r="I26" s="76"/>
      <c r="J26" s="76"/>
      <c r="K26" s="76"/>
    </row>
    <row r="27" spans="1:11" x14ac:dyDescent="0.25">
      <c r="A27" s="951"/>
      <c r="B27" s="952"/>
      <c r="C27" s="953"/>
      <c r="D27" s="952"/>
      <c r="E27" s="953"/>
      <c r="F27" s="952"/>
      <c r="G27" s="953"/>
      <c r="H27" s="76"/>
      <c r="I27" s="76"/>
      <c r="J27" s="76"/>
      <c r="K27" s="76"/>
    </row>
    <row r="28" spans="1:11" x14ac:dyDescent="0.25">
      <c r="A28" s="948" t="s">
        <v>3394</v>
      </c>
      <c r="B28" s="949">
        <f t="shared" ref="B28:G28" si="4">SUM(B24:B27)</f>
        <v>65</v>
      </c>
      <c r="C28" s="950">
        <f t="shared" si="4"/>
        <v>1831916</v>
      </c>
      <c r="D28" s="949">
        <f t="shared" si="4"/>
        <v>16</v>
      </c>
      <c r="E28" s="950">
        <f t="shared" si="4"/>
        <v>517604</v>
      </c>
      <c r="F28" s="949">
        <f t="shared" si="4"/>
        <v>81</v>
      </c>
      <c r="G28" s="950">
        <f t="shared" si="4"/>
        <v>2349520</v>
      </c>
      <c r="H28" s="76"/>
      <c r="I28" s="76"/>
      <c r="J28" s="76"/>
      <c r="K28" s="76"/>
    </row>
    <row r="29" spans="1:11" x14ac:dyDescent="0.25">
      <c r="A29" s="951"/>
      <c r="B29" s="952"/>
      <c r="C29" s="953"/>
      <c r="D29" s="952"/>
      <c r="E29" s="953"/>
      <c r="F29" s="952"/>
      <c r="G29" s="953"/>
      <c r="H29" s="76"/>
      <c r="I29" s="76"/>
      <c r="J29" s="76"/>
      <c r="K29" s="76"/>
    </row>
    <row r="30" spans="1:11" x14ac:dyDescent="0.25">
      <c r="A30" s="945" t="s">
        <v>1438</v>
      </c>
      <c r="B30" s="952">
        <v>0</v>
      </c>
      <c r="C30" s="953">
        <v>0</v>
      </c>
      <c r="D30" s="946">
        <v>153</v>
      </c>
      <c r="E30" s="947">
        <v>1342730</v>
      </c>
      <c r="F30" s="952">
        <f>(B30+D30)</f>
        <v>153</v>
      </c>
      <c r="G30" s="953">
        <f>(C30+E30)</f>
        <v>1342730</v>
      </c>
      <c r="H30" s="76"/>
      <c r="I30" s="76"/>
      <c r="J30" s="76"/>
      <c r="K30" s="76"/>
    </row>
    <row r="31" spans="1:11" x14ac:dyDescent="0.25">
      <c r="A31" s="951"/>
      <c r="B31" s="952"/>
      <c r="C31" s="953"/>
      <c r="D31" s="952"/>
      <c r="E31" s="953"/>
      <c r="F31" s="952"/>
      <c r="G31" s="953"/>
      <c r="H31" s="76"/>
      <c r="I31" s="76"/>
      <c r="J31" s="76"/>
      <c r="K31" s="76"/>
    </row>
    <row r="32" spans="1:11" x14ac:dyDescent="0.25">
      <c r="A32" s="948" t="s">
        <v>3395</v>
      </c>
      <c r="B32" s="949">
        <f t="shared" ref="B32:G32" si="5">SUM(B29:B31)</f>
        <v>0</v>
      </c>
      <c r="C32" s="950">
        <f t="shared" si="5"/>
        <v>0</v>
      </c>
      <c r="D32" s="949">
        <f t="shared" si="5"/>
        <v>153</v>
      </c>
      <c r="E32" s="950">
        <f t="shared" si="5"/>
        <v>1342730</v>
      </c>
      <c r="F32" s="949">
        <f t="shared" si="5"/>
        <v>153</v>
      </c>
      <c r="G32" s="950">
        <f t="shared" si="5"/>
        <v>1342730</v>
      </c>
      <c r="H32" s="76"/>
      <c r="I32" s="76"/>
      <c r="J32" s="76"/>
      <c r="K32" s="76"/>
    </row>
    <row r="33" spans="1:11" x14ac:dyDescent="0.25">
      <c r="A33" s="951"/>
      <c r="B33" s="952"/>
      <c r="C33" s="953"/>
      <c r="D33" s="952"/>
      <c r="E33" s="953"/>
      <c r="F33" s="952"/>
      <c r="G33" s="953"/>
      <c r="H33" s="76"/>
      <c r="I33" s="76"/>
      <c r="J33" s="76"/>
      <c r="K33" s="76"/>
    </row>
    <row r="34" spans="1:11" x14ac:dyDescent="0.25">
      <c r="A34" s="945" t="s">
        <v>1439</v>
      </c>
      <c r="B34" s="946">
        <v>2</v>
      </c>
      <c r="C34" s="947">
        <v>27117</v>
      </c>
      <c r="D34" s="946">
        <v>43</v>
      </c>
      <c r="E34" s="947">
        <v>662953</v>
      </c>
      <c r="F34" s="952">
        <f t="shared" ref="F34:G34" si="6">(B34+D34)</f>
        <v>45</v>
      </c>
      <c r="G34" s="953">
        <f t="shared" si="6"/>
        <v>690070</v>
      </c>
      <c r="H34" s="76"/>
      <c r="I34" s="76"/>
      <c r="J34" s="76"/>
      <c r="K34" s="76"/>
    </row>
    <row r="35" spans="1:11" x14ac:dyDescent="0.25">
      <c r="A35" s="951"/>
      <c r="B35" s="952"/>
      <c r="C35" s="953"/>
      <c r="D35" s="952"/>
      <c r="E35" s="953"/>
      <c r="F35" s="952"/>
      <c r="G35" s="953"/>
      <c r="H35" s="76"/>
      <c r="I35" s="76"/>
      <c r="J35" s="76"/>
      <c r="K35" s="76"/>
    </row>
    <row r="36" spans="1:11" x14ac:dyDescent="0.25">
      <c r="A36" s="948" t="s">
        <v>3396</v>
      </c>
      <c r="B36" s="949">
        <f t="shared" ref="B36:G36" si="7">SUM(B33:B35)</f>
        <v>2</v>
      </c>
      <c r="C36" s="950">
        <f t="shared" si="7"/>
        <v>27117</v>
      </c>
      <c r="D36" s="949">
        <f t="shared" si="7"/>
        <v>43</v>
      </c>
      <c r="E36" s="950">
        <f t="shared" si="7"/>
        <v>662953</v>
      </c>
      <c r="F36" s="949">
        <f t="shared" si="7"/>
        <v>45</v>
      </c>
      <c r="G36" s="950">
        <f t="shared" si="7"/>
        <v>690070</v>
      </c>
      <c r="H36" s="76"/>
      <c r="I36" s="76"/>
      <c r="J36" s="76"/>
      <c r="K36" s="76"/>
    </row>
    <row r="37" spans="1:11" x14ac:dyDescent="0.25">
      <c r="A37" s="954"/>
      <c r="B37" s="955"/>
      <c r="C37" s="955"/>
      <c r="D37" s="955"/>
      <c r="E37" s="955"/>
      <c r="F37" s="955"/>
      <c r="G37" s="955"/>
      <c r="H37" s="76"/>
      <c r="I37" s="76"/>
      <c r="J37" s="76"/>
      <c r="K37" s="76"/>
    </row>
    <row r="38" spans="1:11" x14ac:dyDescent="0.25">
      <c r="A38" s="956" t="s">
        <v>3397</v>
      </c>
      <c r="B38" s="957">
        <f t="shared" ref="B38:G38" si="8">SUM(B36,B32,B28,B23,B18,B14,B10)</f>
        <v>157</v>
      </c>
      <c r="C38" s="957">
        <f t="shared" si="8"/>
        <v>3774625</v>
      </c>
      <c r="D38" s="957">
        <f t="shared" si="8"/>
        <v>2239</v>
      </c>
      <c r="E38" s="957">
        <f t="shared" si="8"/>
        <v>33069182</v>
      </c>
      <c r="F38" s="957">
        <f t="shared" si="8"/>
        <v>2396</v>
      </c>
      <c r="G38" s="957">
        <f t="shared" si="8"/>
        <v>36843807</v>
      </c>
      <c r="H38" s="76"/>
      <c r="I38" s="76"/>
      <c r="J38" s="76"/>
      <c r="K38" s="76"/>
    </row>
    <row r="39" spans="1:11" x14ac:dyDescent="0.25">
      <c r="B39" s="75"/>
      <c r="C39" s="76"/>
      <c r="D39" s="75"/>
      <c r="E39" s="76"/>
      <c r="F39" s="75"/>
      <c r="G39" s="76"/>
      <c r="H39" s="76"/>
      <c r="I39" s="76"/>
      <c r="J39" s="76"/>
      <c r="K39" s="76"/>
    </row>
    <row r="40" spans="1:11" x14ac:dyDescent="0.25">
      <c r="B40" s="75"/>
      <c r="C40" s="76"/>
      <c r="D40" s="75"/>
      <c r="E40" s="76"/>
      <c r="F40" s="75"/>
      <c r="G40" s="76"/>
      <c r="H40" s="76"/>
      <c r="I40" s="76"/>
      <c r="J40" s="76"/>
      <c r="K40" s="76"/>
    </row>
    <row r="41" spans="1:11" x14ac:dyDescent="0.25">
      <c r="B41" s="75"/>
      <c r="C41" s="76"/>
      <c r="D41" s="75"/>
      <c r="E41" s="76"/>
      <c r="F41" s="75"/>
      <c r="G41" s="76"/>
      <c r="H41" s="76"/>
      <c r="I41" s="76"/>
      <c r="J41" s="76"/>
      <c r="K41" s="76"/>
    </row>
    <row r="42" spans="1:11" x14ac:dyDescent="0.25">
      <c r="B42" s="75"/>
      <c r="C42" s="76"/>
      <c r="D42" s="75"/>
      <c r="E42" s="76"/>
      <c r="F42" s="75"/>
      <c r="G42" s="76"/>
      <c r="H42" s="76"/>
      <c r="I42" s="76"/>
      <c r="J42" s="76"/>
      <c r="K42" s="76"/>
    </row>
    <row r="43" spans="1:11" x14ac:dyDescent="0.25">
      <c r="B43" s="75"/>
      <c r="C43" s="76"/>
      <c r="D43" s="75"/>
      <c r="E43" s="76"/>
      <c r="F43" s="75"/>
      <c r="G43" s="76"/>
      <c r="H43" s="76"/>
      <c r="I43" s="76"/>
      <c r="J43" s="76"/>
      <c r="K43" s="76"/>
    </row>
    <row r="44" spans="1:11" x14ac:dyDescent="0.25">
      <c r="B44" s="75"/>
      <c r="C44" s="76"/>
      <c r="D44" s="75"/>
      <c r="E44" s="76"/>
      <c r="F44" s="75"/>
      <c r="G44" s="76"/>
      <c r="H44" s="76"/>
      <c r="I44" s="76"/>
      <c r="J44" s="76"/>
      <c r="K44" s="76"/>
    </row>
    <row r="45" spans="1:11" x14ac:dyDescent="0.25">
      <c r="B45" s="75"/>
      <c r="C45" s="76"/>
      <c r="D45" s="75"/>
      <c r="E45" s="76"/>
      <c r="F45" s="75"/>
      <c r="G45" s="76"/>
      <c r="H45" s="76"/>
      <c r="I45" s="76"/>
      <c r="J45" s="76"/>
      <c r="K45" s="76"/>
    </row>
    <row r="46" spans="1:11" x14ac:dyDescent="0.25">
      <c r="B46" s="75"/>
      <c r="C46" s="76"/>
      <c r="D46" s="75"/>
      <c r="E46" s="76"/>
      <c r="F46" s="75"/>
      <c r="G46" s="76"/>
      <c r="H46" s="76"/>
      <c r="I46" s="76"/>
      <c r="J46" s="76"/>
      <c r="K46" s="76"/>
    </row>
    <row r="47" spans="1:11" x14ac:dyDescent="0.25">
      <c r="B47" s="75"/>
      <c r="C47" s="76"/>
      <c r="D47" s="75"/>
      <c r="E47" s="76"/>
      <c r="F47" s="75"/>
      <c r="G47" s="76"/>
      <c r="H47" s="76"/>
      <c r="I47" s="76"/>
      <c r="J47" s="76"/>
      <c r="K47" s="76"/>
    </row>
    <row r="48" spans="1:11" x14ac:dyDescent="0.25">
      <c r="B48" s="75"/>
      <c r="C48" s="76"/>
      <c r="D48" s="75"/>
      <c r="E48" s="76"/>
      <c r="F48" s="75"/>
      <c r="G48" s="76"/>
      <c r="H48" s="76"/>
      <c r="I48" s="76"/>
      <c r="J48" s="76"/>
      <c r="K48" s="76"/>
    </row>
    <row r="49" spans="2:11" x14ac:dyDescent="0.25">
      <c r="B49" s="75"/>
      <c r="C49" s="76"/>
      <c r="D49" s="75"/>
      <c r="E49" s="76"/>
      <c r="F49" s="75"/>
      <c r="G49" s="76"/>
      <c r="H49" s="76"/>
      <c r="I49" s="76"/>
      <c r="J49" s="76"/>
      <c r="K49" s="76"/>
    </row>
    <row r="50" spans="2:11" x14ac:dyDescent="0.25">
      <c r="B50" s="75"/>
      <c r="C50" s="76"/>
      <c r="D50" s="75"/>
      <c r="E50" s="76"/>
      <c r="F50" s="75"/>
      <c r="G50" s="76"/>
      <c r="H50" s="76"/>
      <c r="I50" s="76"/>
      <c r="J50" s="76"/>
      <c r="K50" s="76"/>
    </row>
    <row r="51" spans="2:11" x14ac:dyDescent="0.25">
      <c r="B51" s="75"/>
      <c r="C51" s="76"/>
      <c r="D51" s="75"/>
      <c r="E51" s="76"/>
      <c r="F51" s="75"/>
      <c r="G51" s="76"/>
      <c r="H51" s="76"/>
      <c r="I51" s="76"/>
      <c r="J51" s="76"/>
      <c r="K51" s="76"/>
    </row>
    <row r="52" spans="2:11" x14ac:dyDescent="0.25">
      <c r="B52" s="75"/>
      <c r="C52" s="76"/>
      <c r="D52" s="75"/>
      <c r="E52" s="76"/>
      <c r="F52" s="75"/>
      <c r="G52" s="76"/>
      <c r="H52" s="76"/>
      <c r="I52" s="76"/>
      <c r="J52" s="76"/>
      <c r="K52" s="76"/>
    </row>
    <row r="53" spans="2:11" x14ac:dyDescent="0.25">
      <c r="B53" s="75"/>
      <c r="C53" s="76"/>
      <c r="D53" s="75"/>
      <c r="E53" s="76"/>
      <c r="F53" s="75"/>
      <c r="G53" s="76"/>
      <c r="H53" s="76"/>
      <c r="I53" s="76"/>
      <c r="J53" s="76"/>
      <c r="K53" s="76"/>
    </row>
    <row r="54" spans="2:11" x14ac:dyDescent="0.25">
      <c r="B54" s="75"/>
      <c r="C54" s="76"/>
      <c r="D54" s="75"/>
      <c r="E54" s="76"/>
      <c r="F54" s="75"/>
      <c r="G54" s="76"/>
      <c r="H54" s="76"/>
      <c r="I54" s="76"/>
      <c r="J54" s="76"/>
      <c r="K54" s="76"/>
    </row>
    <row r="55" spans="2:11" x14ac:dyDescent="0.25">
      <c r="B55" s="75"/>
      <c r="C55" s="76"/>
      <c r="D55" s="75"/>
      <c r="E55" s="76"/>
      <c r="F55" s="75"/>
      <c r="G55" s="76"/>
      <c r="H55" s="76"/>
      <c r="I55" s="76"/>
      <c r="J55" s="76"/>
      <c r="K55" s="76"/>
    </row>
    <row r="56" spans="2:11" x14ac:dyDescent="0.25">
      <c r="B56" s="75"/>
      <c r="C56" s="76"/>
      <c r="D56" s="75"/>
      <c r="E56" s="76"/>
      <c r="F56" s="75"/>
      <c r="G56" s="76"/>
      <c r="H56" s="76"/>
      <c r="I56" s="76"/>
      <c r="J56" s="76"/>
      <c r="K56" s="76"/>
    </row>
    <row r="57" spans="2:11" x14ac:dyDescent="0.25">
      <c r="B57" s="75"/>
      <c r="C57" s="76"/>
      <c r="D57" s="75"/>
      <c r="E57" s="76"/>
      <c r="F57" s="75"/>
      <c r="G57" s="76"/>
      <c r="H57" s="76"/>
      <c r="I57" s="76"/>
      <c r="J57" s="76"/>
      <c r="K57" s="76"/>
    </row>
    <row r="58" spans="2:11" x14ac:dyDescent="0.25">
      <c r="B58" s="75"/>
      <c r="C58" s="76"/>
      <c r="D58" s="75"/>
      <c r="E58" s="76"/>
      <c r="F58" s="75"/>
      <c r="G58" s="76"/>
      <c r="H58" s="76"/>
      <c r="I58" s="76"/>
      <c r="J58" s="76"/>
      <c r="K58" s="76"/>
    </row>
    <row r="59" spans="2:11" x14ac:dyDescent="0.25">
      <c r="B59" s="75"/>
      <c r="C59" s="76"/>
      <c r="D59" s="75"/>
      <c r="E59" s="76"/>
      <c r="F59" s="75"/>
      <c r="G59" s="76"/>
      <c r="H59" s="76"/>
      <c r="I59" s="76"/>
      <c r="J59" s="76"/>
      <c r="K59" s="76"/>
    </row>
    <row r="60" spans="2:11" x14ac:dyDescent="0.25">
      <c r="B60" s="75"/>
      <c r="C60" s="76"/>
      <c r="D60" s="75"/>
      <c r="E60" s="76"/>
      <c r="F60" s="75"/>
      <c r="G60" s="76"/>
      <c r="H60" s="76"/>
      <c r="I60" s="76"/>
      <c r="J60" s="76"/>
      <c r="K60" s="76"/>
    </row>
    <row r="61" spans="2:11" x14ac:dyDescent="0.25">
      <c r="B61" s="75"/>
      <c r="C61" s="76"/>
      <c r="D61" s="75"/>
      <c r="E61" s="76"/>
      <c r="F61" s="75"/>
      <c r="G61" s="76"/>
      <c r="H61" s="76"/>
      <c r="I61" s="76"/>
      <c r="J61" s="76"/>
      <c r="K61" s="76"/>
    </row>
    <row r="62" spans="2:11" x14ac:dyDescent="0.25">
      <c r="B62" s="75"/>
      <c r="C62" s="76"/>
      <c r="D62" s="75"/>
      <c r="E62" s="76"/>
      <c r="F62" s="75"/>
      <c r="G62" s="76"/>
      <c r="H62" s="76"/>
      <c r="I62" s="76"/>
      <c r="J62" s="76"/>
      <c r="K62" s="76"/>
    </row>
    <row r="63" spans="2:11" x14ac:dyDescent="0.25">
      <c r="B63" s="75"/>
      <c r="C63" s="76"/>
      <c r="D63" s="75"/>
      <c r="E63" s="76"/>
      <c r="F63" s="75"/>
      <c r="G63" s="76"/>
      <c r="H63" s="76"/>
      <c r="I63" s="76"/>
      <c r="J63" s="76"/>
      <c r="K63" s="76"/>
    </row>
    <row r="64" spans="2:11" x14ac:dyDescent="0.25">
      <c r="B64" s="75"/>
      <c r="C64" s="76"/>
      <c r="D64" s="75"/>
      <c r="E64" s="76"/>
      <c r="F64" s="75"/>
      <c r="G64" s="76"/>
      <c r="H64" s="76"/>
      <c r="I64" s="76"/>
      <c r="J64" s="76"/>
      <c r="K64" s="76"/>
    </row>
    <row r="65" spans="2:11" x14ac:dyDescent="0.25">
      <c r="B65" s="75"/>
      <c r="C65" s="76"/>
      <c r="D65" s="75"/>
      <c r="E65" s="76"/>
      <c r="F65" s="75"/>
      <c r="G65" s="76"/>
      <c r="H65" s="76"/>
      <c r="I65" s="76"/>
      <c r="J65" s="76"/>
      <c r="K65" s="76"/>
    </row>
    <row r="66" spans="2:11" x14ac:dyDescent="0.25">
      <c r="B66" s="75"/>
      <c r="C66" s="76"/>
      <c r="D66" s="75"/>
      <c r="E66" s="76"/>
      <c r="F66" s="75"/>
      <c r="G66" s="76"/>
      <c r="H66" s="76"/>
      <c r="I66" s="76"/>
      <c r="J66" s="76"/>
      <c r="K66" s="76"/>
    </row>
    <row r="67" spans="2:11" x14ac:dyDescent="0.25">
      <c r="B67" s="75"/>
      <c r="C67" s="76"/>
      <c r="D67" s="75"/>
      <c r="E67" s="76"/>
      <c r="F67" s="75"/>
      <c r="G67" s="76"/>
      <c r="H67" s="76"/>
      <c r="I67" s="76"/>
      <c r="J67" s="76"/>
      <c r="K67" s="76"/>
    </row>
    <row r="68" spans="2:11" x14ac:dyDescent="0.25">
      <c r="B68" s="75"/>
      <c r="C68" s="76"/>
      <c r="D68" s="75"/>
      <c r="E68" s="76"/>
      <c r="F68" s="75"/>
      <c r="G68" s="76"/>
      <c r="H68" s="76"/>
      <c r="I68" s="76"/>
      <c r="J68" s="76"/>
      <c r="K68" s="76"/>
    </row>
    <row r="69" spans="2:11" x14ac:dyDescent="0.25">
      <c r="B69" s="75"/>
      <c r="C69" s="76"/>
      <c r="D69" s="75"/>
      <c r="E69" s="76"/>
      <c r="F69" s="75"/>
      <c r="G69" s="76"/>
      <c r="H69" s="76"/>
      <c r="I69" s="76"/>
      <c r="J69" s="76"/>
      <c r="K69" s="76"/>
    </row>
    <row r="70" spans="2:11" x14ac:dyDescent="0.25">
      <c r="B70" s="75"/>
      <c r="C70" s="76"/>
      <c r="D70" s="75"/>
      <c r="E70" s="76"/>
      <c r="F70" s="75"/>
      <c r="G70" s="76"/>
      <c r="H70" s="76"/>
      <c r="I70" s="76"/>
      <c r="J70" s="76"/>
      <c r="K70" s="76"/>
    </row>
    <row r="71" spans="2:11" x14ac:dyDescent="0.25">
      <c r="B71" s="75"/>
      <c r="C71" s="76"/>
      <c r="D71" s="75"/>
      <c r="E71" s="76"/>
      <c r="F71" s="75"/>
      <c r="G71" s="76"/>
      <c r="H71" s="76"/>
      <c r="I71" s="76"/>
      <c r="J71" s="76"/>
      <c r="K71" s="76"/>
    </row>
    <row r="72" spans="2:11" x14ac:dyDescent="0.25">
      <c r="B72" s="75"/>
      <c r="C72" s="76"/>
      <c r="D72" s="75"/>
      <c r="E72" s="76"/>
      <c r="F72" s="75"/>
      <c r="G72" s="76"/>
      <c r="H72" s="76"/>
      <c r="I72" s="76"/>
      <c r="J72" s="76"/>
      <c r="K72" s="76"/>
    </row>
    <row r="73" spans="2:11" x14ac:dyDescent="0.25">
      <c r="B73" s="75"/>
      <c r="C73" s="76"/>
      <c r="D73" s="75"/>
      <c r="E73" s="76"/>
      <c r="F73" s="75"/>
      <c r="G73" s="76"/>
      <c r="H73" s="76"/>
      <c r="I73" s="76"/>
      <c r="J73" s="76"/>
      <c r="K73" s="76"/>
    </row>
    <row r="74" spans="2:11" x14ac:dyDescent="0.25">
      <c r="B74" s="75"/>
      <c r="C74" s="76"/>
      <c r="D74" s="75"/>
      <c r="E74" s="76"/>
      <c r="F74" s="75"/>
      <c r="G74" s="76"/>
      <c r="H74" s="76"/>
      <c r="I74" s="76"/>
      <c r="J74" s="76"/>
      <c r="K74" s="76"/>
    </row>
    <row r="75" spans="2:11" x14ac:dyDescent="0.25">
      <c r="B75" s="75"/>
      <c r="C75" s="76"/>
      <c r="D75" s="75"/>
      <c r="E75" s="76"/>
      <c r="F75" s="75"/>
      <c r="G75" s="76"/>
      <c r="H75" s="76"/>
      <c r="I75" s="76"/>
      <c r="J75" s="76"/>
      <c r="K75" s="76"/>
    </row>
    <row r="76" spans="2:11" x14ac:dyDescent="0.25">
      <c r="B76" s="75"/>
      <c r="C76" s="76"/>
      <c r="D76" s="75"/>
      <c r="E76" s="76"/>
      <c r="F76" s="75"/>
      <c r="G76" s="76"/>
      <c r="H76" s="76"/>
      <c r="I76" s="76"/>
      <c r="J76" s="76"/>
      <c r="K76" s="76"/>
    </row>
    <row r="77" spans="2:11" x14ac:dyDescent="0.25">
      <c r="B77" s="75"/>
      <c r="C77" s="76"/>
      <c r="D77" s="75"/>
      <c r="E77" s="76"/>
      <c r="F77" s="75"/>
      <c r="G77" s="76"/>
      <c r="H77" s="76"/>
      <c r="I77" s="76"/>
      <c r="J77" s="76"/>
      <c r="K77" s="76"/>
    </row>
    <row r="78" spans="2:11" x14ac:dyDescent="0.25">
      <c r="B78" s="75"/>
      <c r="C78" s="76"/>
      <c r="D78" s="75"/>
      <c r="E78" s="76"/>
      <c r="F78" s="75"/>
      <c r="G78" s="76"/>
      <c r="H78" s="76"/>
      <c r="I78" s="76"/>
      <c r="J78" s="76"/>
      <c r="K78" s="76"/>
    </row>
    <row r="79" spans="2:11" x14ac:dyDescent="0.25">
      <c r="B79" s="75"/>
      <c r="C79" s="76"/>
      <c r="D79" s="75"/>
      <c r="E79" s="76"/>
      <c r="F79" s="75"/>
      <c r="G79" s="76"/>
      <c r="H79" s="76"/>
      <c r="I79" s="76"/>
      <c r="J79" s="76"/>
      <c r="K79" s="76"/>
    </row>
    <row r="80" spans="2:11" x14ac:dyDescent="0.25">
      <c r="B80" s="75"/>
      <c r="C80" s="76"/>
      <c r="D80" s="75"/>
      <c r="E80" s="76"/>
      <c r="F80" s="75"/>
      <c r="G80" s="76"/>
      <c r="H80" s="76"/>
      <c r="I80" s="76"/>
      <c r="J80" s="76"/>
      <c r="K80" s="76"/>
    </row>
    <row r="81" spans="2:11" x14ac:dyDescent="0.25">
      <c r="B81" s="75"/>
      <c r="C81" s="76"/>
      <c r="D81" s="75"/>
      <c r="E81" s="76"/>
      <c r="F81" s="75"/>
      <c r="G81" s="76"/>
      <c r="H81" s="76"/>
      <c r="I81" s="76"/>
      <c r="J81" s="76"/>
      <c r="K81" s="76"/>
    </row>
    <row r="82" spans="2:11" x14ac:dyDescent="0.25">
      <c r="B82" s="75"/>
      <c r="C82" s="76"/>
      <c r="D82" s="75"/>
      <c r="E82" s="76"/>
      <c r="F82" s="75"/>
      <c r="G82" s="76"/>
      <c r="H82" s="76"/>
      <c r="I82" s="76"/>
      <c r="J82" s="76"/>
      <c r="K82" s="76"/>
    </row>
    <row r="83" spans="2:11" x14ac:dyDescent="0.25">
      <c r="B83" s="75"/>
      <c r="C83" s="76"/>
      <c r="D83" s="75"/>
      <c r="E83" s="76"/>
      <c r="F83" s="75"/>
      <c r="G83" s="76"/>
      <c r="H83" s="76"/>
      <c r="I83" s="76"/>
      <c r="J83" s="76"/>
      <c r="K83" s="76"/>
    </row>
    <row r="84" spans="2:11" x14ac:dyDescent="0.25">
      <c r="B84" s="75"/>
      <c r="C84" s="76"/>
      <c r="D84" s="75"/>
      <c r="E84" s="76"/>
      <c r="F84" s="75"/>
      <c r="G84" s="76"/>
      <c r="H84" s="76"/>
      <c r="I84" s="76"/>
      <c r="J84" s="76"/>
      <c r="K84" s="76"/>
    </row>
    <row r="85" spans="2:11" x14ac:dyDescent="0.25">
      <c r="B85" s="75"/>
      <c r="C85" s="76"/>
      <c r="D85" s="75"/>
      <c r="E85" s="76"/>
      <c r="F85" s="75"/>
      <c r="G85" s="76"/>
      <c r="H85" s="76"/>
      <c r="I85" s="76"/>
      <c r="J85" s="76"/>
      <c r="K85" s="76"/>
    </row>
    <row r="86" spans="2:11" x14ac:dyDescent="0.25">
      <c r="B86" s="75"/>
      <c r="C86" s="76"/>
      <c r="D86" s="75"/>
      <c r="E86" s="76"/>
      <c r="F86" s="75"/>
      <c r="G86" s="76"/>
      <c r="H86" s="76"/>
      <c r="I86" s="76"/>
      <c r="J86" s="76"/>
      <c r="K86" s="76"/>
    </row>
    <row r="87" spans="2:11" x14ac:dyDescent="0.25">
      <c r="B87" s="75"/>
      <c r="C87" s="76"/>
      <c r="D87" s="75"/>
      <c r="E87" s="76"/>
      <c r="F87" s="75"/>
      <c r="G87" s="76"/>
      <c r="H87" s="76"/>
      <c r="I87" s="76"/>
      <c r="J87" s="76"/>
      <c r="K87" s="76"/>
    </row>
    <row r="88" spans="2:11" x14ac:dyDescent="0.25">
      <c r="B88" s="75"/>
      <c r="C88" s="76"/>
      <c r="D88" s="75"/>
      <c r="E88" s="76"/>
      <c r="F88" s="75"/>
      <c r="G88" s="76"/>
      <c r="H88" s="76"/>
      <c r="I88" s="76"/>
      <c r="J88" s="76"/>
      <c r="K88" s="76"/>
    </row>
    <row r="89" spans="2:11" x14ac:dyDescent="0.25">
      <c r="B89" s="75"/>
      <c r="C89" s="76"/>
      <c r="D89" s="75"/>
      <c r="E89" s="76"/>
      <c r="F89" s="75"/>
      <c r="G89" s="76"/>
      <c r="H89" s="76"/>
      <c r="I89" s="76"/>
      <c r="J89" s="76"/>
      <c r="K89" s="76"/>
    </row>
    <row r="90" spans="2:11" x14ac:dyDescent="0.25">
      <c r="B90" s="75"/>
      <c r="C90" s="76"/>
      <c r="D90" s="75"/>
      <c r="E90" s="76"/>
      <c r="F90" s="75"/>
      <c r="G90" s="76"/>
      <c r="H90" s="76"/>
      <c r="I90" s="76"/>
      <c r="J90" s="76"/>
      <c r="K90" s="76"/>
    </row>
    <row r="91" spans="2:11" x14ac:dyDescent="0.25">
      <c r="B91" s="75"/>
      <c r="C91" s="76"/>
      <c r="D91" s="75"/>
      <c r="E91" s="76"/>
      <c r="F91" s="75"/>
      <c r="G91" s="76"/>
      <c r="H91" s="76"/>
      <c r="I91" s="76"/>
      <c r="J91" s="76"/>
      <c r="K91" s="76"/>
    </row>
    <row r="92" spans="2:11" x14ac:dyDescent="0.25">
      <c r="B92" s="75"/>
      <c r="C92" s="76"/>
      <c r="D92" s="75"/>
      <c r="E92" s="76"/>
      <c r="F92" s="75"/>
      <c r="G92" s="76"/>
      <c r="H92" s="76"/>
      <c r="I92" s="76"/>
      <c r="J92" s="76"/>
      <c r="K92" s="76"/>
    </row>
    <row r="93" spans="2:11" x14ac:dyDescent="0.25">
      <c r="B93" s="75"/>
      <c r="C93" s="76"/>
      <c r="D93" s="75"/>
      <c r="E93" s="76"/>
      <c r="F93" s="75"/>
      <c r="G93" s="76"/>
      <c r="H93" s="76"/>
      <c r="I93" s="76"/>
      <c r="J93" s="76"/>
      <c r="K93" s="76"/>
    </row>
    <row r="94" spans="2:11" x14ac:dyDescent="0.25">
      <c r="B94" s="75"/>
      <c r="C94" s="76"/>
      <c r="D94" s="75"/>
      <c r="E94" s="76"/>
      <c r="F94" s="75"/>
      <c r="G94" s="76"/>
      <c r="H94" s="76"/>
      <c r="I94" s="76"/>
      <c r="J94" s="76"/>
      <c r="K94" s="76"/>
    </row>
    <row r="95" spans="2:11" x14ac:dyDescent="0.25">
      <c r="B95" s="75"/>
      <c r="C95" s="76"/>
      <c r="D95" s="75"/>
      <c r="E95" s="76"/>
      <c r="F95" s="75"/>
      <c r="G95" s="76"/>
      <c r="H95" s="76"/>
      <c r="I95" s="76"/>
      <c r="J95" s="76"/>
      <c r="K95" s="76"/>
    </row>
    <row r="96" spans="2:11" x14ac:dyDescent="0.25">
      <c r="B96" s="75"/>
      <c r="C96" s="76"/>
      <c r="D96" s="75"/>
      <c r="E96" s="76"/>
      <c r="F96" s="75"/>
      <c r="G96" s="76"/>
      <c r="H96" s="76"/>
      <c r="I96" s="76"/>
      <c r="J96" s="76"/>
      <c r="K96" s="76"/>
    </row>
    <row r="97" spans="2:11" x14ac:dyDescent="0.25">
      <c r="B97" s="75"/>
      <c r="C97" s="76"/>
      <c r="D97" s="75"/>
      <c r="E97" s="76"/>
      <c r="F97" s="75"/>
      <c r="G97" s="76"/>
      <c r="H97" s="76"/>
      <c r="I97" s="76"/>
      <c r="J97" s="76"/>
      <c r="K97" s="76"/>
    </row>
    <row r="98" spans="2:11" x14ac:dyDescent="0.25">
      <c r="B98" s="75"/>
      <c r="C98" s="76"/>
      <c r="D98" s="75"/>
      <c r="E98" s="76"/>
      <c r="F98" s="75"/>
      <c r="G98" s="76"/>
      <c r="H98" s="76"/>
      <c r="I98" s="76"/>
      <c r="J98" s="76"/>
      <c r="K98" s="76"/>
    </row>
    <row r="99" spans="2:11" x14ac:dyDescent="0.25">
      <c r="B99" s="75"/>
      <c r="C99" s="76"/>
      <c r="D99" s="75"/>
      <c r="E99" s="76"/>
      <c r="F99" s="75"/>
      <c r="G99" s="76"/>
      <c r="H99" s="76"/>
      <c r="I99" s="76"/>
      <c r="J99" s="76"/>
      <c r="K99" s="76"/>
    </row>
    <row r="100" spans="2:11" x14ac:dyDescent="0.25">
      <c r="B100" s="75"/>
      <c r="C100" s="76"/>
      <c r="D100" s="75"/>
      <c r="E100" s="76"/>
      <c r="F100" s="75"/>
      <c r="G100" s="76"/>
      <c r="H100" s="76"/>
      <c r="I100" s="76"/>
      <c r="J100" s="76"/>
      <c r="K100" s="76"/>
    </row>
    <row r="101" spans="2:11" x14ac:dyDescent="0.25">
      <c r="B101" s="75"/>
      <c r="C101" s="76"/>
      <c r="D101" s="75"/>
      <c r="E101" s="76"/>
      <c r="F101" s="75"/>
      <c r="G101" s="76"/>
      <c r="H101" s="76"/>
      <c r="I101" s="76"/>
      <c r="J101" s="76"/>
      <c r="K101" s="76"/>
    </row>
    <row r="102" spans="2:11" x14ac:dyDescent="0.25">
      <c r="B102" s="75"/>
      <c r="C102" s="76"/>
      <c r="D102" s="75"/>
      <c r="E102" s="76"/>
      <c r="F102" s="75"/>
      <c r="G102" s="76"/>
      <c r="H102" s="76"/>
      <c r="I102" s="76"/>
      <c r="J102" s="76"/>
      <c r="K102" s="76"/>
    </row>
    <row r="103" spans="2:11" x14ac:dyDescent="0.25">
      <c r="B103" s="75"/>
      <c r="C103" s="76"/>
      <c r="D103" s="75"/>
      <c r="E103" s="76"/>
      <c r="F103" s="75"/>
      <c r="G103" s="76"/>
      <c r="H103" s="76"/>
      <c r="I103" s="76"/>
      <c r="J103" s="76"/>
      <c r="K103" s="76"/>
    </row>
    <row r="104" spans="2:11" x14ac:dyDescent="0.25">
      <c r="B104" s="75"/>
      <c r="C104" s="76"/>
      <c r="D104" s="75"/>
      <c r="E104" s="76"/>
      <c r="F104" s="75"/>
      <c r="G104" s="76"/>
      <c r="H104" s="76"/>
      <c r="I104" s="76"/>
      <c r="J104" s="76"/>
      <c r="K104" s="76"/>
    </row>
    <row r="105" spans="2:11" x14ac:dyDescent="0.25">
      <c r="B105" s="75"/>
      <c r="C105" s="76"/>
      <c r="D105" s="75"/>
      <c r="E105" s="76"/>
      <c r="F105" s="75"/>
      <c r="G105" s="76"/>
      <c r="H105" s="76"/>
      <c r="I105" s="76"/>
      <c r="J105" s="76"/>
      <c r="K105" s="76"/>
    </row>
    <row r="106" spans="2:11" x14ac:dyDescent="0.25">
      <c r="B106" s="75"/>
      <c r="C106" s="76"/>
      <c r="D106" s="75"/>
      <c r="E106" s="76"/>
      <c r="F106" s="75"/>
      <c r="G106" s="76"/>
      <c r="H106" s="76"/>
      <c r="I106" s="76"/>
      <c r="J106" s="76"/>
      <c r="K106" s="76"/>
    </row>
    <row r="107" spans="2:11" x14ac:dyDescent="0.25">
      <c r="B107" s="75"/>
      <c r="C107" s="76"/>
      <c r="D107" s="75"/>
      <c r="E107" s="76"/>
      <c r="F107" s="75"/>
      <c r="G107" s="76"/>
      <c r="H107" s="76"/>
      <c r="I107" s="76"/>
      <c r="J107" s="76"/>
      <c r="K107" s="76"/>
    </row>
    <row r="108" spans="2:11" x14ac:dyDescent="0.25">
      <c r="B108" s="75"/>
      <c r="C108" s="76"/>
      <c r="D108" s="75"/>
      <c r="E108" s="76"/>
      <c r="F108" s="75"/>
      <c r="G108" s="76"/>
      <c r="H108" s="76"/>
      <c r="I108" s="76"/>
      <c r="J108" s="76"/>
      <c r="K108" s="76"/>
    </row>
    <row r="109" spans="2:11" x14ac:dyDescent="0.25">
      <c r="B109" s="75"/>
      <c r="C109" s="76"/>
      <c r="D109" s="75"/>
      <c r="E109" s="76"/>
      <c r="F109" s="75"/>
      <c r="G109" s="76"/>
      <c r="H109" s="76"/>
      <c r="I109" s="76"/>
      <c r="J109" s="76"/>
      <c r="K109" s="76"/>
    </row>
    <row r="110" spans="2:11" x14ac:dyDescent="0.25">
      <c r="B110" s="75"/>
      <c r="C110" s="76"/>
      <c r="D110" s="75"/>
      <c r="E110" s="76"/>
      <c r="F110" s="75"/>
      <c r="G110" s="76"/>
      <c r="H110" s="76"/>
      <c r="I110" s="76"/>
      <c r="J110" s="76"/>
      <c r="K110" s="76"/>
    </row>
    <row r="111" spans="2:11" x14ac:dyDescent="0.25">
      <c r="B111" s="75"/>
      <c r="C111" s="76"/>
      <c r="D111" s="75"/>
      <c r="E111" s="76"/>
      <c r="F111" s="75"/>
      <c r="G111" s="76"/>
      <c r="H111" s="76"/>
      <c r="I111" s="76"/>
      <c r="J111" s="76"/>
      <c r="K111" s="76"/>
    </row>
    <row r="112" spans="2:11" x14ac:dyDescent="0.25">
      <c r="B112" s="75"/>
      <c r="C112" s="76"/>
      <c r="D112" s="75"/>
      <c r="E112" s="76"/>
      <c r="F112" s="75"/>
      <c r="G112" s="76"/>
      <c r="H112" s="76"/>
      <c r="I112" s="76"/>
      <c r="J112" s="76"/>
      <c r="K112" s="76"/>
    </row>
    <row r="113" spans="2:11" x14ac:dyDescent="0.25">
      <c r="B113" s="75"/>
      <c r="C113" s="76"/>
      <c r="D113" s="75"/>
      <c r="E113" s="76"/>
      <c r="F113" s="75"/>
      <c r="G113" s="76"/>
      <c r="H113" s="76"/>
      <c r="I113" s="76"/>
      <c r="J113" s="76"/>
      <c r="K113" s="76"/>
    </row>
    <row r="114" spans="2:11" x14ac:dyDescent="0.25">
      <c r="B114" s="75"/>
      <c r="C114" s="76"/>
      <c r="D114" s="75"/>
      <c r="E114" s="76"/>
      <c r="F114" s="75"/>
      <c r="G114" s="76"/>
      <c r="H114" s="76"/>
      <c r="I114" s="76"/>
      <c r="J114" s="76"/>
      <c r="K114" s="76"/>
    </row>
    <row r="115" spans="2:11" x14ac:dyDescent="0.25">
      <c r="B115" s="75"/>
      <c r="C115" s="76"/>
      <c r="D115" s="75"/>
      <c r="E115" s="76"/>
      <c r="F115" s="75"/>
      <c r="G115" s="76"/>
      <c r="H115" s="76"/>
      <c r="I115" s="76"/>
      <c r="J115" s="76"/>
      <c r="K115" s="76"/>
    </row>
    <row r="116" spans="2:11" x14ac:dyDescent="0.25">
      <c r="B116" s="75"/>
      <c r="C116" s="76"/>
      <c r="D116" s="75"/>
      <c r="E116" s="76"/>
      <c r="F116" s="75"/>
      <c r="G116" s="76"/>
      <c r="H116" s="76"/>
      <c r="I116" s="76"/>
      <c r="J116" s="76"/>
      <c r="K116" s="76"/>
    </row>
    <row r="117" spans="2:11" x14ac:dyDescent="0.25">
      <c r="B117" s="75"/>
      <c r="C117" s="76"/>
      <c r="D117" s="75"/>
      <c r="E117" s="76"/>
      <c r="F117" s="75"/>
      <c r="G117" s="76"/>
      <c r="H117" s="76"/>
      <c r="I117" s="76"/>
      <c r="J117" s="76"/>
      <c r="K117" s="76"/>
    </row>
    <row r="118" spans="2:11" x14ac:dyDescent="0.25">
      <c r="B118" s="75"/>
      <c r="C118" s="76"/>
      <c r="D118" s="75"/>
      <c r="E118" s="76"/>
      <c r="F118" s="75"/>
      <c r="G118" s="76"/>
      <c r="H118" s="76"/>
      <c r="I118" s="76"/>
      <c r="J118" s="76"/>
      <c r="K118" s="76"/>
    </row>
    <row r="119" spans="2:11" x14ac:dyDescent="0.25">
      <c r="B119" s="75"/>
      <c r="C119" s="76"/>
      <c r="D119" s="75"/>
      <c r="E119" s="76"/>
      <c r="F119" s="75"/>
      <c r="G119" s="76"/>
      <c r="H119" s="76"/>
      <c r="I119" s="76"/>
      <c r="J119" s="76"/>
      <c r="K119" s="76"/>
    </row>
    <row r="120" spans="2:11" x14ac:dyDescent="0.25">
      <c r="B120" s="75"/>
      <c r="C120" s="76"/>
      <c r="D120" s="75"/>
      <c r="E120" s="76"/>
      <c r="F120" s="75"/>
      <c r="G120" s="76"/>
      <c r="H120" s="76"/>
      <c r="I120" s="76"/>
      <c r="J120" s="76"/>
      <c r="K120" s="76"/>
    </row>
    <row r="121" spans="2:11" x14ac:dyDescent="0.25">
      <c r="B121" s="75"/>
      <c r="C121" s="76"/>
      <c r="D121" s="75"/>
      <c r="E121" s="76"/>
      <c r="F121" s="75"/>
      <c r="G121" s="76"/>
      <c r="H121" s="76"/>
      <c r="I121" s="76"/>
      <c r="J121" s="76"/>
      <c r="K121" s="76"/>
    </row>
    <row r="122" spans="2:11" x14ac:dyDescent="0.25">
      <c r="B122" s="75"/>
      <c r="C122" s="76"/>
      <c r="D122" s="75"/>
      <c r="E122" s="76"/>
      <c r="F122" s="75"/>
      <c r="G122" s="76"/>
      <c r="H122" s="76"/>
      <c r="I122" s="76"/>
      <c r="J122" s="76"/>
      <c r="K122" s="76"/>
    </row>
    <row r="123" spans="2:11" x14ac:dyDescent="0.25">
      <c r="B123" s="75"/>
      <c r="C123" s="76"/>
      <c r="D123" s="75"/>
      <c r="E123" s="76"/>
      <c r="F123" s="75"/>
      <c r="G123" s="76"/>
      <c r="H123" s="76"/>
      <c r="I123" s="76"/>
      <c r="J123" s="76"/>
      <c r="K123" s="76"/>
    </row>
    <row r="124" spans="2:11" x14ac:dyDescent="0.25">
      <c r="B124" s="75"/>
      <c r="C124" s="76"/>
      <c r="D124" s="75"/>
      <c r="E124" s="76"/>
      <c r="F124" s="75"/>
      <c r="G124" s="76"/>
      <c r="H124" s="76"/>
      <c r="I124" s="76"/>
      <c r="J124" s="76"/>
      <c r="K124" s="76"/>
    </row>
    <row r="125" spans="2:11" x14ac:dyDescent="0.25">
      <c r="B125" s="75"/>
      <c r="C125" s="76"/>
      <c r="D125" s="75"/>
      <c r="E125" s="76"/>
      <c r="F125" s="75"/>
      <c r="G125" s="76"/>
      <c r="H125" s="76"/>
      <c r="I125" s="76"/>
      <c r="J125" s="76"/>
      <c r="K125" s="76"/>
    </row>
    <row r="126" spans="2:11" x14ac:dyDescent="0.25">
      <c r="B126" s="75"/>
      <c r="C126" s="76"/>
      <c r="D126" s="75"/>
      <c r="E126" s="76"/>
      <c r="F126" s="75"/>
      <c r="G126" s="76"/>
      <c r="H126" s="76"/>
      <c r="I126" s="76"/>
      <c r="J126" s="76"/>
      <c r="K126" s="76"/>
    </row>
    <row r="127" spans="2:11" x14ac:dyDescent="0.25">
      <c r="B127" s="75"/>
      <c r="C127" s="76"/>
      <c r="D127" s="75"/>
      <c r="E127" s="76"/>
      <c r="F127" s="75"/>
      <c r="G127" s="76"/>
      <c r="H127" s="76"/>
      <c r="I127" s="76"/>
      <c r="J127" s="76"/>
      <c r="K127" s="76"/>
    </row>
    <row r="128" spans="2:11" x14ac:dyDescent="0.25">
      <c r="B128" s="75"/>
      <c r="C128" s="76"/>
      <c r="D128" s="75"/>
      <c r="E128" s="76"/>
      <c r="F128" s="75"/>
      <c r="G128" s="76"/>
      <c r="H128" s="76"/>
      <c r="I128" s="76"/>
      <c r="J128" s="76"/>
      <c r="K128" s="76"/>
    </row>
    <row r="129" spans="2:11" x14ac:dyDescent="0.25">
      <c r="B129" s="75"/>
      <c r="C129" s="76"/>
      <c r="D129" s="75"/>
      <c r="E129" s="76"/>
      <c r="F129" s="75"/>
      <c r="G129" s="76"/>
      <c r="H129" s="76"/>
      <c r="I129" s="76"/>
      <c r="J129" s="76"/>
      <c r="K129" s="76"/>
    </row>
    <row r="130" spans="2:11" x14ac:dyDescent="0.25">
      <c r="B130" s="75"/>
      <c r="C130" s="76"/>
      <c r="D130" s="75"/>
      <c r="E130" s="76"/>
      <c r="F130" s="75"/>
      <c r="G130" s="76"/>
      <c r="H130" s="76"/>
      <c r="I130" s="76"/>
      <c r="J130" s="76"/>
      <c r="K130" s="76"/>
    </row>
    <row r="131" spans="2:11" x14ac:dyDescent="0.25">
      <c r="B131" s="75"/>
      <c r="C131" s="76"/>
      <c r="D131" s="75"/>
      <c r="E131" s="76"/>
      <c r="F131" s="75"/>
      <c r="G131" s="76"/>
      <c r="H131" s="76"/>
      <c r="I131" s="76"/>
      <c r="J131" s="76"/>
      <c r="K131" s="76"/>
    </row>
    <row r="132" spans="2:11" x14ac:dyDescent="0.25">
      <c r="B132" s="75"/>
      <c r="C132" s="76"/>
      <c r="D132" s="75"/>
      <c r="E132" s="76"/>
      <c r="F132" s="75"/>
      <c r="G132" s="76"/>
      <c r="H132" s="76"/>
      <c r="I132" s="76"/>
      <c r="J132" s="76"/>
      <c r="K132" s="76"/>
    </row>
    <row r="133" spans="2:11" x14ac:dyDescent="0.25">
      <c r="B133" s="75"/>
      <c r="C133" s="76"/>
      <c r="D133" s="75"/>
      <c r="E133" s="76"/>
      <c r="F133" s="75"/>
      <c r="G133" s="76"/>
      <c r="H133" s="76"/>
      <c r="I133" s="76"/>
      <c r="J133" s="76"/>
      <c r="K133" s="76"/>
    </row>
    <row r="134" spans="2:11" x14ac:dyDescent="0.25">
      <c r="B134" s="75"/>
      <c r="C134" s="76"/>
      <c r="D134" s="75"/>
      <c r="E134" s="76"/>
      <c r="F134" s="75"/>
      <c r="G134" s="76"/>
      <c r="H134" s="76"/>
      <c r="I134" s="76"/>
      <c r="J134" s="76"/>
      <c r="K134" s="76"/>
    </row>
    <row r="135" spans="2:11" x14ac:dyDescent="0.25">
      <c r="B135" s="75"/>
      <c r="C135" s="76"/>
      <c r="D135" s="75"/>
      <c r="E135" s="76"/>
      <c r="F135" s="75"/>
      <c r="G135" s="76"/>
      <c r="H135" s="76"/>
      <c r="I135" s="76"/>
      <c r="J135" s="76"/>
      <c r="K135" s="76"/>
    </row>
    <row r="136" spans="2:11" x14ac:dyDescent="0.25">
      <c r="B136" s="75"/>
      <c r="C136" s="76"/>
      <c r="D136" s="75"/>
      <c r="E136" s="76"/>
      <c r="F136" s="75"/>
      <c r="G136" s="76"/>
      <c r="H136" s="76"/>
      <c r="I136" s="76"/>
      <c r="J136" s="76"/>
      <c r="K136" s="76"/>
    </row>
    <row r="137" spans="2:11" x14ac:dyDescent="0.25">
      <c r="B137" s="75"/>
      <c r="C137" s="76"/>
      <c r="D137" s="75"/>
      <c r="E137" s="76"/>
      <c r="F137" s="75"/>
      <c r="G137" s="76"/>
      <c r="H137" s="76"/>
      <c r="I137" s="76"/>
      <c r="J137" s="76"/>
      <c r="K137" s="76"/>
    </row>
    <row r="138" spans="2:11" x14ac:dyDescent="0.25">
      <c r="B138" s="75"/>
      <c r="C138" s="76"/>
      <c r="D138" s="75"/>
      <c r="E138" s="76"/>
      <c r="F138" s="75"/>
      <c r="G138" s="76"/>
      <c r="H138" s="76"/>
      <c r="I138" s="76"/>
      <c r="J138" s="76"/>
      <c r="K138" s="76"/>
    </row>
    <row r="139" spans="2:11" x14ac:dyDescent="0.25">
      <c r="B139" s="75"/>
      <c r="C139" s="76"/>
      <c r="D139" s="75"/>
      <c r="E139" s="76"/>
      <c r="F139" s="75"/>
      <c r="G139" s="76"/>
      <c r="H139" s="76"/>
      <c r="I139" s="76"/>
      <c r="J139" s="76"/>
      <c r="K139" s="76"/>
    </row>
    <row r="140" spans="2:11" x14ac:dyDescent="0.25">
      <c r="B140" s="75"/>
      <c r="C140" s="76"/>
      <c r="D140" s="75"/>
      <c r="E140" s="76"/>
      <c r="F140" s="75"/>
      <c r="G140" s="76"/>
      <c r="H140" s="76"/>
      <c r="I140" s="76"/>
      <c r="J140" s="76"/>
      <c r="K140" s="76"/>
    </row>
    <row r="141" spans="2:11" x14ac:dyDescent="0.25">
      <c r="B141" s="75"/>
      <c r="C141" s="76"/>
      <c r="D141" s="75"/>
      <c r="E141" s="76"/>
      <c r="F141" s="75"/>
      <c r="G141" s="76"/>
      <c r="H141" s="76"/>
      <c r="I141" s="76"/>
      <c r="J141" s="76"/>
      <c r="K141" s="76"/>
    </row>
    <row r="142" spans="2:11" x14ac:dyDescent="0.25">
      <c r="B142" s="75"/>
      <c r="C142" s="76"/>
      <c r="D142" s="75"/>
      <c r="E142" s="76"/>
      <c r="F142" s="75"/>
      <c r="G142" s="76"/>
      <c r="H142" s="76"/>
      <c r="I142" s="76"/>
      <c r="J142" s="76"/>
      <c r="K142" s="76"/>
    </row>
    <row r="143" spans="2:11" x14ac:dyDescent="0.25">
      <c r="B143" s="75"/>
      <c r="C143" s="76"/>
      <c r="D143" s="75"/>
      <c r="E143" s="76"/>
      <c r="F143" s="75"/>
      <c r="G143" s="76"/>
      <c r="H143" s="76"/>
      <c r="I143" s="76"/>
      <c r="J143" s="76"/>
      <c r="K143" s="76"/>
    </row>
    <row r="144" spans="2:11" x14ac:dyDescent="0.25">
      <c r="B144" s="75"/>
      <c r="C144" s="76"/>
      <c r="D144" s="75"/>
      <c r="E144" s="76"/>
      <c r="F144" s="75"/>
      <c r="G144" s="76"/>
      <c r="H144" s="76"/>
      <c r="I144" s="76"/>
      <c r="J144" s="76"/>
      <c r="K144" s="76"/>
    </row>
    <row r="145" spans="2:11" x14ac:dyDescent="0.25">
      <c r="B145" s="75"/>
      <c r="C145" s="76"/>
      <c r="D145" s="75"/>
      <c r="E145" s="76"/>
      <c r="F145" s="75"/>
      <c r="G145" s="76"/>
      <c r="H145" s="76"/>
      <c r="I145" s="76"/>
      <c r="J145" s="76"/>
      <c r="K145" s="76"/>
    </row>
    <row r="146" spans="2:11" x14ac:dyDescent="0.25">
      <c r="B146" s="75"/>
      <c r="C146" s="76"/>
      <c r="D146" s="75"/>
      <c r="E146" s="76"/>
      <c r="F146" s="75"/>
      <c r="G146" s="76"/>
      <c r="H146" s="76"/>
      <c r="I146" s="76"/>
      <c r="J146" s="76"/>
      <c r="K146" s="76"/>
    </row>
    <row r="147" spans="2:11" x14ac:dyDescent="0.25">
      <c r="B147" s="75"/>
      <c r="C147" s="76"/>
      <c r="D147" s="75"/>
      <c r="E147" s="76"/>
      <c r="F147" s="75"/>
      <c r="G147" s="76"/>
      <c r="H147" s="76"/>
      <c r="I147" s="76"/>
      <c r="J147" s="76"/>
      <c r="K147" s="76"/>
    </row>
    <row r="148" spans="2:11" x14ac:dyDescent="0.25">
      <c r="B148" s="75"/>
      <c r="C148" s="76"/>
      <c r="D148" s="75"/>
      <c r="E148" s="76"/>
      <c r="F148" s="75"/>
      <c r="G148" s="76"/>
      <c r="H148" s="76"/>
      <c r="I148" s="76"/>
      <c r="J148" s="76"/>
      <c r="K148" s="76"/>
    </row>
    <row r="149" spans="2:11" x14ac:dyDescent="0.25">
      <c r="B149" s="75"/>
      <c r="C149" s="76"/>
      <c r="D149" s="75"/>
      <c r="E149" s="76"/>
      <c r="F149" s="75"/>
      <c r="G149" s="76"/>
      <c r="H149" s="76"/>
      <c r="I149" s="76"/>
      <c r="J149" s="76"/>
      <c r="K149" s="76"/>
    </row>
    <row r="150" spans="2:11" x14ac:dyDescent="0.25">
      <c r="B150" s="75"/>
      <c r="C150" s="76"/>
      <c r="D150" s="75"/>
      <c r="E150" s="76"/>
      <c r="F150" s="75"/>
      <c r="G150" s="76"/>
      <c r="H150" s="76"/>
      <c r="I150" s="76"/>
      <c r="J150" s="76"/>
      <c r="K150" s="76"/>
    </row>
    <row r="151" spans="2:11" x14ac:dyDescent="0.25">
      <c r="B151" s="75"/>
      <c r="C151" s="76"/>
      <c r="D151" s="75"/>
      <c r="E151" s="76"/>
      <c r="F151" s="75"/>
      <c r="G151" s="76"/>
      <c r="H151" s="76"/>
      <c r="I151" s="76"/>
      <c r="J151" s="76"/>
      <c r="K151" s="76"/>
    </row>
    <row r="152" spans="2:11" x14ac:dyDescent="0.25">
      <c r="B152" s="75"/>
      <c r="C152" s="76"/>
      <c r="D152" s="75"/>
      <c r="E152" s="76"/>
      <c r="F152" s="75"/>
      <c r="G152" s="76"/>
      <c r="H152" s="76"/>
      <c r="I152" s="76"/>
      <c r="J152" s="76"/>
      <c r="K152" s="76"/>
    </row>
  </sheetData>
  <pageMargins left="0.7" right="0.19685039370078738" top="3.9370078740157487E-2" bottom="3.9370078740157487E-2" header="0" footer="0.3"/>
  <pageSetup paperSize="9"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Hoja32">
    <tabColor rgb="FF00B050"/>
  </sheetPr>
  <dimension ref="A1:D150"/>
  <sheetViews>
    <sheetView zoomScale="110" zoomScaleNormal="110" workbookViewId="0">
      <selection activeCell="A10" sqref="A10"/>
    </sheetView>
  </sheetViews>
  <sheetFormatPr baseColWidth="10" defaultRowHeight="15" x14ac:dyDescent="0.25"/>
  <cols>
    <col min="1" max="1" width="28" style="74" bestFit="1" customWidth="1"/>
    <col min="2" max="11" width="20.7109375" style="74" customWidth="1"/>
    <col min="12" max="16384" width="11.42578125" style="74"/>
  </cols>
  <sheetData>
    <row r="1" spans="1:4" ht="15.75" x14ac:dyDescent="0.25">
      <c r="A1" s="218" t="s">
        <v>1073</v>
      </c>
      <c r="B1" s="157"/>
      <c r="C1" s="157"/>
      <c r="D1" s="157"/>
    </row>
    <row r="2" spans="1:4" x14ac:dyDescent="0.25">
      <c r="A2" s="158"/>
      <c r="B2" s="157"/>
      <c r="C2" s="157"/>
      <c r="D2" s="157"/>
    </row>
    <row r="3" spans="1:4" x14ac:dyDescent="0.25">
      <c r="A3" s="370"/>
      <c r="B3"/>
      <c r="C3"/>
      <c r="D3" s="157"/>
    </row>
    <row r="4" spans="1:4" x14ac:dyDescent="0.25">
      <c r="A4" s="372" t="s">
        <v>1440</v>
      </c>
      <c r="B4" s="373" t="s">
        <v>1441</v>
      </c>
      <c r="C4" s="373" t="s">
        <v>1394</v>
      </c>
    </row>
    <row r="5" spans="1:4" x14ac:dyDescent="0.25">
      <c r="A5" s="384" t="s">
        <v>1771</v>
      </c>
      <c r="B5" s="377">
        <v>1</v>
      </c>
      <c r="C5" s="387">
        <v>33032</v>
      </c>
    </row>
    <row r="6" spans="1:4" x14ac:dyDescent="0.25">
      <c r="A6" s="384" t="s">
        <v>1442</v>
      </c>
      <c r="B6" s="377">
        <v>15</v>
      </c>
      <c r="C6" s="387">
        <v>32548</v>
      </c>
    </row>
    <row r="7" spans="1:4" x14ac:dyDescent="0.25">
      <c r="A7" s="384" t="s">
        <v>1772</v>
      </c>
      <c r="B7" s="377">
        <v>3</v>
      </c>
      <c r="C7" s="387">
        <v>1900</v>
      </c>
    </row>
    <row r="8" spans="1:4" x14ac:dyDescent="0.25">
      <c r="A8" s="384" t="s">
        <v>1443</v>
      </c>
      <c r="B8" s="377">
        <v>21</v>
      </c>
      <c r="C8" s="387">
        <v>104036</v>
      </c>
    </row>
    <row r="9" spans="1:4" x14ac:dyDescent="0.25">
      <c r="A9" s="384" t="s">
        <v>1444</v>
      </c>
      <c r="B9" s="377">
        <v>19</v>
      </c>
      <c r="C9" s="387">
        <v>11108</v>
      </c>
    </row>
    <row r="10" spans="1:4" x14ac:dyDescent="0.25">
      <c r="A10" s="385" t="s">
        <v>26</v>
      </c>
      <c r="B10" s="378">
        <v>59</v>
      </c>
      <c r="C10" s="388">
        <v>182624</v>
      </c>
    </row>
    <row r="11" spans="1:4" x14ac:dyDescent="0.25">
      <c r="A11" s="157"/>
      <c r="B11" s="159"/>
      <c r="C11" s="160"/>
      <c r="D11" s="157"/>
    </row>
    <row r="12" spans="1:4" x14ac:dyDescent="0.25">
      <c r="A12" s="157"/>
      <c r="B12" s="159"/>
      <c r="C12" s="160"/>
      <c r="D12" s="157"/>
    </row>
    <row r="13" spans="1:4" x14ac:dyDescent="0.25">
      <c r="A13" s="157"/>
      <c r="B13" s="159"/>
      <c r="C13" s="160"/>
      <c r="D13" s="157"/>
    </row>
    <row r="14" spans="1:4" x14ac:dyDescent="0.25">
      <c r="A14" s="157"/>
      <c r="B14" s="159"/>
      <c r="C14" s="160"/>
      <c r="D14" s="157"/>
    </row>
    <row r="15" spans="1:4" x14ac:dyDescent="0.25">
      <c r="A15" s="157"/>
      <c r="B15" s="159"/>
      <c r="C15" s="160"/>
      <c r="D15" s="157"/>
    </row>
    <row r="16" spans="1:4" x14ac:dyDescent="0.25">
      <c r="A16" s="157"/>
      <c r="B16" s="159"/>
      <c r="C16" s="160"/>
      <c r="D16" s="157"/>
    </row>
    <row r="17" spans="2:3" x14ac:dyDescent="0.25">
      <c r="B17" s="75"/>
      <c r="C17" s="76"/>
    </row>
    <row r="18" spans="2:3" x14ac:dyDescent="0.25">
      <c r="B18" s="75"/>
      <c r="C18" s="76"/>
    </row>
    <row r="19" spans="2:3" x14ac:dyDescent="0.25">
      <c r="B19" s="75"/>
      <c r="C19" s="76"/>
    </row>
    <row r="20" spans="2:3" x14ac:dyDescent="0.25">
      <c r="B20" s="75"/>
      <c r="C20" s="76"/>
    </row>
    <row r="21" spans="2:3" x14ac:dyDescent="0.25">
      <c r="B21" s="75"/>
      <c r="C21" s="76"/>
    </row>
    <row r="22" spans="2:3" x14ac:dyDescent="0.25">
      <c r="B22" s="75"/>
      <c r="C22" s="76"/>
    </row>
    <row r="23" spans="2:3" x14ac:dyDescent="0.25">
      <c r="B23" s="75"/>
      <c r="C23" s="76"/>
    </row>
    <row r="24" spans="2:3" x14ac:dyDescent="0.25">
      <c r="B24" s="75"/>
      <c r="C24" s="76"/>
    </row>
    <row r="25" spans="2:3" x14ac:dyDescent="0.25">
      <c r="B25" s="75"/>
      <c r="C25" s="76"/>
    </row>
    <row r="26" spans="2:3" x14ac:dyDescent="0.25">
      <c r="B26" s="75"/>
      <c r="C26" s="76"/>
    </row>
    <row r="27" spans="2:3" x14ac:dyDescent="0.25">
      <c r="B27" s="75"/>
      <c r="C27" s="76"/>
    </row>
    <row r="28" spans="2:3" x14ac:dyDescent="0.25">
      <c r="B28" s="75"/>
      <c r="C28" s="76"/>
    </row>
    <row r="29" spans="2:3" x14ac:dyDescent="0.25">
      <c r="B29" s="75"/>
      <c r="C29" s="76"/>
    </row>
    <row r="30" spans="2:3" x14ac:dyDescent="0.25">
      <c r="B30" s="75"/>
      <c r="C30" s="76"/>
    </row>
    <row r="31" spans="2:3" x14ac:dyDescent="0.25">
      <c r="B31" s="75"/>
      <c r="C31" s="76"/>
    </row>
    <row r="32" spans="2:3" x14ac:dyDescent="0.25">
      <c r="B32" s="75"/>
      <c r="C32" s="76"/>
    </row>
    <row r="33" spans="2:3" x14ac:dyDescent="0.25">
      <c r="B33" s="75"/>
      <c r="C33" s="76"/>
    </row>
    <row r="34" spans="2:3" x14ac:dyDescent="0.25">
      <c r="B34" s="75"/>
      <c r="C34" s="76"/>
    </row>
    <row r="35" spans="2:3" x14ac:dyDescent="0.25">
      <c r="B35" s="75"/>
      <c r="C35" s="76"/>
    </row>
    <row r="36" spans="2:3" x14ac:dyDescent="0.25">
      <c r="B36" s="75"/>
      <c r="C36" s="76"/>
    </row>
    <row r="37" spans="2:3" x14ac:dyDescent="0.25">
      <c r="B37" s="75"/>
      <c r="C37" s="76"/>
    </row>
    <row r="38" spans="2:3" x14ac:dyDescent="0.25">
      <c r="B38" s="75"/>
      <c r="C38" s="76"/>
    </row>
    <row r="39" spans="2:3" x14ac:dyDescent="0.25">
      <c r="B39" s="75"/>
      <c r="C39" s="76"/>
    </row>
    <row r="40" spans="2:3" x14ac:dyDescent="0.25">
      <c r="B40" s="75"/>
      <c r="C40" s="76"/>
    </row>
    <row r="41" spans="2:3" x14ac:dyDescent="0.25">
      <c r="B41" s="75"/>
      <c r="C41" s="76"/>
    </row>
    <row r="42" spans="2:3" x14ac:dyDescent="0.25">
      <c r="B42" s="75"/>
      <c r="C42" s="76"/>
    </row>
    <row r="43" spans="2:3" x14ac:dyDescent="0.25">
      <c r="B43" s="75"/>
      <c r="C43" s="76"/>
    </row>
    <row r="44" spans="2:3" x14ac:dyDescent="0.25">
      <c r="B44" s="75"/>
      <c r="C44" s="76"/>
    </row>
    <row r="45" spans="2:3" x14ac:dyDescent="0.25">
      <c r="B45" s="75"/>
      <c r="C45" s="76"/>
    </row>
    <row r="46" spans="2:3" x14ac:dyDescent="0.25">
      <c r="B46" s="75"/>
      <c r="C46" s="76"/>
    </row>
    <row r="47" spans="2:3" x14ac:dyDescent="0.25">
      <c r="B47" s="75"/>
      <c r="C47" s="76"/>
    </row>
    <row r="48" spans="2:3" x14ac:dyDescent="0.25">
      <c r="B48" s="75"/>
      <c r="C48" s="76"/>
    </row>
    <row r="49" spans="2:3" x14ac:dyDescent="0.25">
      <c r="B49" s="75"/>
      <c r="C49" s="76"/>
    </row>
    <row r="50" spans="2:3" x14ac:dyDescent="0.25">
      <c r="B50" s="75"/>
      <c r="C50" s="76"/>
    </row>
    <row r="51" spans="2:3" x14ac:dyDescent="0.25">
      <c r="B51" s="75"/>
      <c r="C51" s="76"/>
    </row>
    <row r="52" spans="2:3" x14ac:dyDescent="0.25">
      <c r="B52" s="75"/>
      <c r="C52" s="76"/>
    </row>
    <row r="53" spans="2:3" x14ac:dyDescent="0.25">
      <c r="B53" s="75"/>
      <c r="C53" s="76"/>
    </row>
    <row r="54" spans="2:3" x14ac:dyDescent="0.25">
      <c r="B54" s="75"/>
      <c r="C54" s="76"/>
    </row>
    <row r="55" spans="2:3" x14ac:dyDescent="0.25">
      <c r="B55" s="75"/>
      <c r="C55" s="76"/>
    </row>
    <row r="56" spans="2:3" x14ac:dyDescent="0.25">
      <c r="B56" s="75"/>
      <c r="C56" s="76"/>
    </row>
    <row r="57" spans="2:3" x14ac:dyDescent="0.25">
      <c r="B57" s="75"/>
      <c r="C57" s="76"/>
    </row>
    <row r="58" spans="2:3" x14ac:dyDescent="0.25">
      <c r="B58" s="75"/>
      <c r="C58" s="76"/>
    </row>
    <row r="59" spans="2:3" x14ac:dyDescent="0.25">
      <c r="B59" s="75"/>
      <c r="C59" s="76"/>
    </row>
    <row r="60" spans="2:3" x14ac:dyDescent="0.25">
      <c r="B60" s="75"/>
      <c r="C60" s="76"/>
    </row>
    <row r="61" spans="2:3" x14ac:dyDescent="0.25">
      <c r="B61" s="75"/>
      <c r="C61" s="76"/>
    </row>
    <row r="62" spans="2:3" x14ac:dyDescent="0.25">
      <c r="B62" s="75"/>
      <c r="C62" s="76"/>
    </row>
    <row r="63" spans="2:3" x14ac:dyDescent="0.25">
      <c r="B63" s="75"/>
      <c r="C63" s="76"/>
    </row>
    <row r="64" spans="2:3" x14ac:dyDescent="0.25">
      <c r="B64" s="75"/>
      <c r="C64" s="76"/>
    </row>
    <row r="65" spans="2:3" x14ac:dyDescent="0.25">
      <c r="B65" s="75"/>
      <c r="C65" s="76"/>
    </row>
    <row r="66" spans="2:3" x14ac:dyDescent="0.25">
      <c r="B66" s="75"/>
      <c r="C66" s="76"/>
    </row>
    <row r="67" spans="2:3" x14ac:dyDescent="0.25">
      <c r="B67" s="75"/>
      <c r="C67" s="76"/>
    </row>
    <row r="68" spans="2:3" x14ac:dyDescent="0.25">
      <c r="B68" s="75"/>
      <c r="C68" s="76"/>
    </row>
    <row r="69" spans="2:3" x14ac:dyDescent="0.25">
      <c r="B69" s="75"/>
      <c r="C69" s="76"/>
    </row>
    <row r="70" spans="2:3" x14ac:dyDescent="0.25">
      <c r="B70" s="75"/>
      <c r="C70" s="76"/>
    </row>
    <row r="71" spans="2:3" x14ac:dyDescent="0.25">
      <c r="B71" s="75"/>
      <c r="C71" s="76"/>
    </row>
    <row r="72" spans="2:3" x14ac:dyDescent="0.25">
      <c r="B72" s="75"/>
      <c r="C72" s="76"/>
    </row>
    <row r="73" spans="2:3" x14ac:dyDescent="0.25">
      <c r="B73" s="75"/>
      <c r="C73" s="76"/>
    </row>
    <row r="74" spans="2:3" x14ac:dyDescent="0.25">
      <c r="B74" s="75"/>
      <c r="C74" s="76"/>
    </row>
    <row r="75" spans="2:3" x14ac:dyDescent="0.25">
      <c r="B75" s="75"/>
      <c r="C75" s="76"/>
    </row>
    <row r="76" spans="2:3" x14ac:dyDescent="0.25">
      <c r="B76" s="75"/>
      <c r="C76" s="76"/>
    </row>
    <row r="77" spans="2:3" x14ac:dyDescent="0.25">
      <c r="B77" s="75"/>
      <c r="C77" s="76"/>
    </row>
    <row r="78" spans="2:3" x14ac:dyDescent="0.25">
      <c r="B78" s="75"/>
      <c r="C78" s="76"/>
    </row>
    <row r="79" spans="2:3" x14ac:dyDescent="0.25">
      <c r="B79" s="75"/>
      <c r="C79" s="76"/>
    </row>
    <row r="80" spans="2:3" x14ac:dyDescent="0.25">
      <c r="B80" s="75"/>
      <c r="C80" s="76"/>
    </row>
    <row r="81" spans="2:3" x14ac:dyDescent="0.25">
      <c r="B81" s="75"/>
      <c r="C81" s="76"/>
    </row>
    <row r="82" spans="2:3" x14ac:dyDescent="0.25">
      <c r="B82" s="75"/>
      <c r="C82" s="76"/>
    </row>
    <row r="83" spans="2:3" x14ac:dyDescent="0.25">
      <c r="B83" s="75"/>
      <c r="C83" s="76"/>
    </row>
    <row r="84" spans="2:3" x14ac:dyDescent="0.25">
      <c r="B84" s="75"/>
      <c r="C84" s="76"/>
    </row>
    <row r="85" spans="2:3" x14ac:dyDescent="0.25">
      <c r="B85" s="75"/>
      <c r="C85" s="76"/>
    </row>
    <row r="86" spans="2:3" x14ac:dyDescent="0.25">
      <c r="B86" s="75"/>
      <c r="C86" s="76"/>
    </row>
    <row r="87" spans="2:3" x14ac:dyDescent="0.25">
      <c r="B87" s="75"/>
      <c r="C87" s="76"/>
    </row>
    <row r="88" spans="2:3" x14ac:dyDescent="0.25">
      <c r="B88" s="75"/>
      <c r="C88" s="76"/>
    </row>
    <row r="89" spans="2:3" x14ac:dyDescent="0.25">
      <c r="B89" s="75"/>
      <c r="C89" s="76"/>
    </row>
    <row r="90" spans="2:3" x14ac:dyDescent="0.25">
      <c r="B90" s="75"/>
      <c r="C90" s="76"/>
    </row>
    <row r="91" spans="2:3" x14ac:dyDescent="0.25">
      <c r="B91" s="75"/>
      <c r="C91" s="76"/>
    </row>
    <row r="92" spans="2:3" x14ac:dyDescent="0.25">
      <c r="B92" s="75"/>
      <c r="C92" s="76"/>
    </row>
    <row r="93" spans="2:3" x14ac:dyDescent="0.25">
      <c r="B93" s="75"/>
      <c r="C93" s="76"/>
    </row>
    <row r="94" spans="2:3" x14ac:dyDescent="0.25">
      <c r="B94" s="75"/>
      <c r="C94" s="76"/>
    </row>
    <row r="95" spans="2:3" x14ac:dyDescent="0.25">
      <c r="B95" s="75"/>
      <c r="C95" s="76"/>
    </row>
    <row r="96" spans="2:3" x14ac:dyDescent="0.25">
      <c r="B96" s="75"/>
      <c r="C96" s="76"/>
    </row>
    <row r="97" spans="2:3" x14ac:dyDescent="0.25">
      <c r="B97" s="75"/>
      <c r="C97" s="76"/>
    </row>
    <row r="98" spans="2:3" x14ac:dyDescent="0.25">
      <c r="B98" s="75"/>
      <c r="C98" s="76"/>
    </row>
    <row r="99" spans="2:3" x14ac:dyDescent="0.25">
      <c r="B99" s="75"/>
      <c r="C99" s="76"/>
    </row>
    <row r="100" spans="2:3" x14ac:dyDescent="0.25">
      <c r="B100" s="75"/>
      <c r="C100" s="76"/>
    </row>
    <row r="101" spans="2:3" x14ac:dyDescent="0.25">
      <c r="B101" s="75"/>
      <c r="C101" s="76"/>
    </row>
    <row r="102" spans="2:3" x14ac:dyDescent="0.25">
      <c r="B102" s="75"/>
      <c r="C102" s="76"/>
    </row>
    <row r="103" spans="2:3" x14ac:dyDescent="0.25">
      <c r="B103" s="75"/>
      <c r="C103" s="76"/>
    </row>
    <row r="104" spans="2:3" x14ac:dyDescent="0.25">
      <c r="B104" s="75"/>
      <c r="C104" s="76"/>
    </row>
    <row r="105" spans="2:3" x14ac:dyDescent="0.25">
      <c r="B105" s="75"/>
      <c r="C105" s="76"/>
    </row>
    <row r="106" spans="2:3" x14ac:dyDescent="0.25">
      <c r="B106" s="75"/>
      <c r="C106" s="76"/>
    </row>
    <row r="107" spans="2:3" x14ac:dyDescent="0.25">
      <c r="B107" s="75"/>
      <c r="C107" s="76"/>
    </row>
    <row r="108" spans="2:3" x14ac:dyDescent="0.25">
      <c r="B108" s="75"/>
      <c r="C108" s="76"/>
    </row>
    <row r="109" spans="2:3" x14ac:dyDescent="0.25">
      <c r="B109" s="75"/>
      <c r="C109" s="76"/>
    </row>
    <row r="110" spans="2:3" x14ac:dyDescent="0.25">
      <c r="B110" s="75"/>
      <c r="C110" s="76"/>
    </row>
    <row r="111" spans="2:3" x14ac:dyDescent="0.25">
      <c r="B111" s="75"/>
      <c r="C111" s="76"/>
    </row>
    <row r="112" spans="2:3" x14ac:dyDescent="0.25">
      <c r="B112" s="75"/>
      <c r="C112" s="76"/>
    </row>
    <row r="113" spans="2:3" x14ac:dyDescent="0.25">
      <c r="B113" s="75"/>
      <c r="C113" s="76"/>
    </row>
    <row r="114" spans="2:3" x14ac:dyDescent="0.25">
      <c r="B114" s="75"/>
      <c r="C114" s="76"/>
    </row>
    <row r="115" spans="2:3" x14ac:dyDescent="0.25">
      <c r="B115" s="75"/>
      <c r="C115" s="76"/>
    </row>
    <row r="116" spans="2:3" x14ac:dyDescent="0.25">
      <c r="B116" s="75"/>
      <c r="C116" s="76"/>
    </row>
    <row r="117" spans="2:3" x14ac:dyDescent="0.25">
      <c r="B117" s="75"/>
      <c r="C117" s="76"/>
    </row>
    <row r="118" spans="2:3" x14ac:dyDescent="0.25">
      <c r="B118" s="75"/>
      <c r="C118" s="76"/>
    </row>
    <row r="119" spans="2:3" x14ac:dyDescent="0.25">
      <c r="B119" s="75"/>
      <c r="C119" s="76"/>
    </row>
    <row r="120" spans="2:3" x14ac:dyDescent="0.25">
      <c r="B120" s="75"/>
      <c r="C120" s="76"/>
    </row>
    <row r="121" spans="2:3" x14ac:dyDescent="0.25">
      <c r="B121" s="75"/>
      <c r="C121" s="76"/>
    </row>
    <row r="122" spans="2:3" x14ac:dyDescent="0.25">
      <c r="B122" s="75"/>
      <c r="C122" s="76"/>
    </row>
    <row r="123" spans="2:3" x14ac:dyDescent="0.25">
      <c r="B123" s="75"/>
      <c r="C123" s="76"/>
    </row>
    <row r="124" spans="2:3" x14ac:dyDescent="0.25">
      <c r="B124" s="75"/>
      <c r="C124" s="76"/>
    </row>
    <row r="125" spans="2:3" x14ac:dyDescent="0.25">
      <c r="B125" s="75"/>
      <c r="C125" s="76"/>
    </row>
    <row r="126" spans="2:3" x14ac:dyDescent="0.25">
      <c r="B126" s="75"/>
      <c r="C126" s="76"/>
    </row>
    <row r="127" spans="2:3" x14ac:dyDescent="0.25">
      <c r="B127" s="75"/>
      <c r="C127" s="76"/>
    </row>
    <row r="128" spans="2:3" x14ac:dyDescent="0.25">
      <c r="B128" s="75"/>
      <c r="C128" s="76"/>
    </row>
    <row r="129" spans="2:3" x14ac:dyDescent="0.25">
      <c r="B129" s="75"/>
      <c r="C129" s="76"/>
    </row>
    <row r="130" spans="2:3" x14ac:dyDescent="0.25">
      <c r="B130" s="75"/>
      <c r="C130" s="76"/>
    </row>
    <row r="131" spans="2:3" x14ac:dyDescent="0.25">
      <c r="B131" s="75"/>
      <c r="C131" s="76"/>
    </row>
    <row r="132" spans="2:3" x14ac:dyDescent="0.25">
      <c r="B132" s="75"/>
      <c r="C132" s="76"/>
    </row>
    <row r="133" spans="2:3" x14ac:dyDescent="0.25">
      <c r="B133" s="75"/>
      <c r="C133" s="76"/>
    </row>
    <row r="134" spans="2:3" x14ac:dyDescent="0.25">
      <c r="B134" s="75"/>
      <c r="C134" s="76"/>
    </row>
    <row r="135" spans="2:3" x14ac:dyDescent="0.25">
      <c r="B135" s="75"/>
      <c r="C135" s="76"/>
    </row>
    <row r="136" spans="2:3" x14ac:dyDescent="0.25">
      <c r="B136" s="75"/>
      <c r="C136" s="76"/>
    </row>
    <row r="137" spans="2:3" x14ac:dyDescent="0.25">
      <c r="B137" s="75"/>
      <c r="C137" s="76"/>
    </row>
    <row r="138" spans="2:3" x14ac:dyDescent="0.25">
      <c r="B138" s="75"/>
      <c r="C138" s="76"/>
    </row>
    <row r="139" spans="2:3" x14ac:dyDescent="0.25">
      <c r="B139" s="75"/>
      <c r="C139" s="76"/>
    </row>
    <row r="140" spans="2:3" x14ac:dyDescent="0.25">
      <c r="B140" s="75"/>
      <c r="C140" s="76"/>
    </row>
    <row r="141" spans="2:3" x14ac:dyDescent="0.25">
      <c r="B141" s="75"/>
      <c r="C141" s="76"/>
    </row>
    <row r="142" spans="2:3" x14ac:dyDescent="0.25">
      <c r="B142" s="75"/>
      <c r="C142" s="76"/>
    </row>
    <row r="143" spans="2:3" x14ac:dyDescent="0.25">
      <c r="B143" s="75"/>
      <c r="C143" s="76"/>
    </row>
    <row r="144" spans="2:3" x14ac:dyDescent="0.25">
      <c r="B144" s="75"/>
      <c r="C144" s="76"/>
    </row>
    <row r="145" spans="2:3" x14ac:dyDescent="0.25">
      <c r="B145" s="75"/>
      <c r="C145" s="76"/>
    </row>
    <row r="146" spans="2:3" x14ac:dyDescent="0.25">
      <c r="B146" s="75"/>
      <c r="C146" s="76"/>
    </row>
    <row r="147" spans="2:3" x14ac:dyDescent="0.25">
      <c r="B147" s="75"/>
      <c r="C147" s="76"/>
    </row>
    <row r="148" spans="2:3" x14ac:dyDescent="0.25">
      <c r="B148" s="75"/>
      <c r="C148" s="76"/>
    </row>
    <row r="149" spans="2:3" x14ac:dyDescent="0.25">
      <c r="B149" s="75"/>
      <c r="C149" s="76"/>
    </row>
    <row r="150" spans="2:3" x14ac:dyDescent="0.25">
      <c r="B150" s="75"/>
      <c r="C150" s="76"/>
    </row>
  </sheetData>
  <pageMargins left="0.7" right="0.19685039370078738" top="3.9370078740157487E-2" bottom="3.9370078740157487E-2" header="0" footer="0.3"/>
  <pageSetup paperSize="9" orientation="landscape"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Hoja33">
    <tabColor rgb="FF00B050"/>
  </sheetPr>
  <dimension ref="A1:J136"/>
  <sheetViews>
    <sheetView topLeftCell="B79" zoomScaleNormal="100" workbookViewId="0">
      <selection activeCell="L55" sqref="L55"/>
    </sheetView>
  </sheetViews>
  <sheetFormatPr baseColWidth="10" defaultRowHeight="15" x14ac:dyDescent="0.25"/>
  <cols>
    <col min="1" max="1" width="19.85546875" style="120" customWidth="1"/>
    <col min="2" max="2" width="14.7109375" style="120" bestFit="1" customWidth="1"/>
    <col min="3" max="3" width="36" style="74" customWidth="1"/>
    <col min="4" max="4" width="14.42578125" style="74" bestFit="1" customWidth="1"/>
    <col min="5" max="6" width="14" style="74" customWidth="1"/>
    <col min="7" max="7" width="11.42578125" style="74"/>
    <col min="8" max="8" width="13.7109375" style="74" customWidth="1"/>
    <col min="9" max="16384" width="11.42578125" style="74"/>
  </cols>
  <sheetData>
    <row r="1" spans="1:10" ht="18.75" x14ac:dyDescent="0.3">
      <c r="A1" s="222" t="s">
        <v>968</v>
      </c>
      <c r="B1" s="163"/>
      <c r="C1" s="157"/>
      <c r="D1" s="157"/>
      <c r="E1" s="157"/>
      <c r="F1" s="157"/>
    </row>
    <row r="2" spans="1:10" x14ac:dyDescent="0.25">
      <c r="A2" s="219"/>
      <c r="B2" s="163"/>
      <c r="C2" s="157"/>
      <c r="D2" s="157"/>
      <c r="E2" s="157"/>
      <c r="F2" s="157"/>
    </row>
    <row r="3" spans="1:10" ht="15.75" x14ac:dyDescent="0.25">
      <c r="A3" s="221" t="s">
        <v>969</v>
      </c>
      <c r="B3" s="163"/>
      <c r="C3" s="157"/>
      <c r="D3" s="157"/>
      <c r="E3" s="157"/>
      <c r="F3" s="157"/>
    </row>
    <row r="4" spans="1:10" x14ac:dyDescent="0.25">
      <c r="A4" s="220"/>
      <c r="B4" s="163"/>
      <c r="C4" s="157"/>
      <c r="D4" s="157"/>
      <c r="E4" s="157"/>
      <c r="F4" s="157"/>
    </row>
    <row r="5" spans="1:10" x14ac:dyDescent="0.25">
      <c r="A5" s="370"/>
      <c r="B5"/>
      <c r="C5"/>
      <c r="D5"/>
      <c r="E5"/>
      <c r="F5"/>
      <c r="G5"/>
    </row>
    <row r="6" spans="1:10" x14ac:dyDescent="0.25">
      <c r="A6" s="1168"/>
      <c r="B6" s="1169"/>
      <c r="C6" s="1170"/>
      <c r="D6" s="1156" t="s">
        <v>1370</v>
      </c>
      <c r="E6" s="1171"/>
      <c r="F6" s="1157"/>
      <c r="G6" s="1156" t="s">
        <v>1371</v>
      </c>
      <c r="H6" s="1171"/>
      <c r="I6" s="1157"/>
      <c r="J6" s="374" t="s">
        <v>26</v>
      </c>
    </row>
    <row r="7" spans="1:10" x14ac:dyDescent="0.25">
      <c r="A7" s="372" t="s">
        <v>1445</v>
      </c>
      <c r="B7" s="394" t="s">
        <v>1628</v>
      </c>
      <c r="C7" s="395"/>
      <c r="D7" s="391" t="s">
        <v>1373</v>
      </c>
      <c r="E7" s="391" t="s">
        <v>1374</v>
      </c>
      <c r="F7" s="393" t="s">
        <v>26</v>
      </c>
      <c r="G7" s="391" t="s">
        <v>1373</v>
      </c>
      <c r="H7" s="391" t="s">
        <v>1374</v>
      </c>
      <c r="I7" s="393" t="s">
        <v>26</v>
      </c>
      <c r="J7" s="396"/>
    </row>
    <row r="8" spans="1:10" x14ac:dyDescent="0.25">
      <c r="A8" s="1162" t="s">
        <v>1446</v>
      </c>
      <c r="B8" s="1165"/>
      <c r="C8" s="386" t="s">
        <v>1774</v>
      </c>
      <c r="D8" s="387">
        <v>23706.3</v>
      </c>
      <c r="E8" s="387">
        <v>0</v>
      </c>
      <c r="F8" s="388">
        <v>23706.3</v>
      </c>
      <c r="G8" s="387">
        <v>7609.77</v>
      </c>
      <c r="H8" s="387">
        <v>0</v>
      </c>
      <c r="I8" s="388">
        <v>7609.77</v>
      </c>
      <c r="J8" s="388">
        <v>31316.06</v>
      </c>
    </row>
    <row r="9" spans="1:10" x14ac:dyDescent="0.25">
      <c r="A9" s="1164"/>
      <c r="B9" s="1166"/>
      <c r="C9" s="386" t="s">
        <v>1775</v>
      </c>
      <c r="D9" s="387">
        <v>22389.11</v>
      </c>
      <c r="E9" s="387">
        <v>11180.94</v>
      </c>
      <c r="F9" s="388">
        <v>33570.050000000003</v>
      </c>
      <c r="G9" s="387">
        <v>145160.51999999999</v>
      </c>
      <c r="H9" s="387">
        <v>15974.93</v>
      </c>
      <c r="I9" s="388">
        <v>161135.45000000001</v>
      </c>
      <c r="J9" s="388">
        <v>194705.5</v>
      </c>
    </row>
    <row r="10" spans="1:10" x14ac:dyDescent="0.25">
      <c r="A10" s="1164"/>
      <c r="B10" s="1166"/>
      <c r="C10" s="386" t="s">
        <v>1845</v>
      </c>
      <c r="D10" s="387">
        <v>0</v>
      </c>
      <c r="E10" s="387">
        <v>2997.76</v>
      </c>
      <c r="F10" s="388">
        <v>2997.76</v>
      </c>
      <c r="G10" s="387">
        <v>0</v>
      </c>
      <c r="H10" s="387">
        <v>0</v>
      </c>
      <c r="I10" s="388">
        <v>0</v>
      </c>
      <c r="J10" s="388">
        <v>2997.76</v>
      </c>
    </row>
    <row r="11" spans="1:10" x14ac:dyDescent="0.25">
      <c r="A11" s="1164"/>
      <c r="B11" s="1166"/>
      <c r="C11" s="386" t="s">
        <v>1776</v>
      </c>
      <c r="D11" s="387">
        <v>0</v>
      </c>
      <c r="E11" s="387">
        <v>0</v>
      </c>
      <c r="F11" s="388">
        <v>0</v>
      </c>
      <c r="G11" s="387">
        <v>0</v>
      </c>
      <c r="H11" s="387">
        <v>3132.02</v>
      </c>
      <c r="I11" s="388">
        <v>3132.02</v>
      </c>
      <c r="J11" s="388">
        <v>3132.02</v>
      </c>
    </row>
    <row r="12" spans="1:10" x14ac:dyDescent="0.25">
      <c r="A12" s="1164"/>
      <c r="B12" s="1166"/>
      <c r="C12" s="386" t="s">
        <v>506</v>
      </c>
      <c r="D12" s="387">
        <v>473056.42</v>
      </c>
      <c r="E12" s="387">
        <v>18318.599999999999</v>
      </c>
      <c r="F12" s="388">
        <v>491375.02</v>
      </c>
      <c r="G12" s="387">
        <v>592808.78</v>
      </c>
      <c r="H12" s="387">
        <v>114231.67999999999</v>
      </c>
      <c r="I12" s="388">
        <v>707040.46</v>
      </c>
      <c r="J12" s="388">
        <v>1198415.48</v>
      </c>
    </row>
    <row r="13" spans="1:10" x14ac:dyDescent="0.25">
      <c r="A13" s="1164"/>
      <c r="B13" s="1166"/>
      <c r="C13" s="386" t="s">
        <v>1777</v>
      </c>
      <c r="D13" s="387">
        <v>760522.84</v>
      </c>
      <c r="E13" s="387">
        <v>16023.96</v>
      </c>
      <c r="F13" s="388">
        <v>776546.8</v>
      </c>
      <c r="G13" s="387">
        <v>89676.77</v>
      </c>
      <c r="H13" s="387">
        <v>0</v>
      </c>
      <c r="I13" s="388">
        <v>89676.77</v>
      </c>
      <c r="J13" s="388">
        <v>866223.57</v>
      </c>
    </row>
    <row r="14" spans="1:10" x14ac:dyDescent="0.25">
      <c r="A14" s="1164"/>
      <c r="B14" s="1166"/>
      <c r="C14" s="386" t="s">
        <v>1778</v>
      </c>
      <c r="D14" s="387">
        <v>0</v>
      </c>
      <c r="E14" s="387">
        <v>144457.18</v>
      </c>
      <c r="F14" s="388">
        <v>144457.18</v>
      </c>
      <c r="G14" s="387">
        <v>0</v>
      </c>
      <c r="H14" s="387">
        <v>199636.22</v>
      </c>
      <c r="I14" s="388">
        <v>199636.22</v>
      </c>
      <c r="J14" s="388">
        <v>344093.4</v>
      </c>
    </row>
    <row r="15" spans="1:10" x14ac:dyDescent="0.25">
      <c r="A15" s="1164"/>
      <c r="B15" s="1166"/>
      <c r="C15" s="386" t="s">
        <v>1779</v>
      </c>
      <c r="D15" s="387">
        <v>5036.55</v>
      </c>
      <c r="E15" s="387">
        <v>33235.129999999997</v>
      </c>
      <c r="F15" s="388">
        <v>38271.68</v>
      </c>
      <c r="G15" s="387">
        <v>979503.26</v>
      </c>
      <c r="H15" s="387">
        <v>0</v>
      </c>
      <c r="I15" s="388">
        <v>979503.26</v>
      </c>
      <c r="J15" s="388">
        <v>1017774.94</v>
      </c>
    </row>
    <row r="16" spans="1:10" x14ac:dyDescent="0.25">
      <c r="A16" s="1163"/>
      <c r="B16" s="1167"/>
      <c r="C16" s="389" t="s">
        <v>26</v>
      </c>
      <c r="D16" s="388">
        <v>1284711.21</v>
      </c>
      <c r="E16" s="388">
        <v>226213.57</v>
      </c>
      <c r="F16" s="388">
        <v>1510924.78</v>
      </c>
      <c r="G16" s="388">
        <v>1814759.1</v>
      </c>
      <c r="H16" s="388">
        <v>332974.84999999998</v>
      </c>
      <c r="I16" s="388">
        <v>2147733.9500000002</v>
      </c>
      <c r="J16" s="388">
        <v>3658658.73</v>
      </c>
    </row>
    <row r="17" spans="1:10" x14ac:dyDescent="0.25">
      <c r="A17" s="1162" t="s">
        <v>1447</v>
      </c>
      <c r="B17" s="1172" t="s">
        <v>1643</v>
      </c>
      <c r="C17" s="386" t="s">
        <v>1780</v>
      </c>
      <c r="D17" s="387">
        <v>12227.54</v>
      </c>
      <c r="E17" s="387">
        <v>0</v>
      </c>
      <c r="F17" s="388">
        <v>12227.54</v>
      </c>
      <c r="G17" s="387">
        <v>25019.1</v>
      </c>
      <c r="H17" s="387">
        <v>14598</v>
      </c>
      <c r="I17" s="388">
        <v>39617.1</v>
      </c>
      <c r="J17" s="388">
        <v>51844.639999999999</v>
      </c>
    </row>
    <row r="18" spans="1:10" x14ac:dyDescent="0.25">
      <c r="A18" s="1164"/>
      <c r="B18" s="1173"/>
      <c r="C18" s="386" t="s">
        <v>1781</v>
      </c>
      <c r="D18" s="387">
        <v>6376.76</v>
      </c>
      <c r="E18" s="387">
        <v>0</v>
      </c>
      <c r="F18" s="388">
        <v>6376.76</v>
      </c>
      <c r="G18" s="387">
        <v>23988.82</v>
      </c>
      <c r="H18" s="387">
        <v>0</v>
      </c>
      <c r="I18" s="388">
        <v>23988.82</v>
      </c>
      <c r="J18" s="388">
        <v>30365.58</v>
      </c>
    </row>
    <row r="19" spans="1:10" x14ac:dyDescent="0.25">
      <c r="A19" s="1164"/>
      <c r="B19" s="1173"/>
      <c r="C19" s="386" t="s">
        <v>1782</v>
      </c>
      <c r="D19" s="387">
        <v>0</v>
      </c>
      <c r="E19" s="387">
        <v>23668.959999999999</v>
      </c>
      <c r="F19" s="388">
        <v>23668.959999999999</v>
      </c>
      <c r="G19" s="387">
        <v>0</v>
      </c>
      <c r="H19" s="387">
        <v>75668</v>
      </c>
      <c r="I19" s="388">
        <v>75668</v>
      </c>
      <c r="J19" s="388">
        <v>99336.960000000006</v>
      </c>
    </row>
    <row r="20" spans="1:10" x14ac:dyDescent="0.25">
      <c r="A20" s="1164"/>
      <c r="B20" s="1173"/>
      <c r="C20" s="386" t="s">
        <v>1783</v>
      </c>
      <c r="D20" s="387">
        <v>798.86</v>
      </c>
      <c r="E20" s="387">
        <v>0</v>
      </c>
      <c r="F20" s="388">
        <v>798.86</v>
      </c>
      <c r="G20" s="387">
        <v>0</v>
      </c>
      <c r="H20" s="387">
        <v>71218.34</v>
      </c>
      <c r="I20" s="388">
        <v>71218.34</v>
      </c>
      <c r="J20" s="388">
        <v>72017.2</v>
      </c>
    </row>
    <row r="21" spans="1:10" x14ac:dyDescent="0.25">
      <c r="A21" s="1164"/>
      <c r="B21" s="1173"/>
      <c r="C21" s="386" t="s">
        <v>1784</v>
      </c>
      <c r="D21" s="387">
        <v>211223.06</v>
      </c>
      <c r="E21" s="387">
        <v>0</v>
      </c>
      <c r="F21" s="388">
        <v>211223.06</v>
      </c>
      <c r="G21" s="387">
        <v>145007.69</v>
      </c>
      <c r="H21" s="387">
        <v>0</v>
      </c>
      <c r="I21" s="388">
        <v>145007.69</v>
      </c>
      <c r="J21" s="388">
        <v>356230.75</v>
      </c>
    </row>
    <row r="22" spans="1:10" x14ac:dyDescent="0.25">
      <c r="A22" s="1164"/>
      <c r="B22" s="1173"/>
      <c r="C22" s="386" t="s">
        <v>1785</v>
      </c>
      <c r="D22" s="387">
        <v>0</v>
      </c>
      <c r="E22" s="387">
        <v>16157.76</v>
      </c>
      <c r="F22" s="388">
        <v>16157.76</v>
      </c>
      <c r="G22" s="387">
        <v>0</v>
      </c>
      <c r="H22" s="387">
        <v>34702.480000000003</v>
      </c>
      <c r="I22" s="388">
        <v>34702.480000000003</v>
      </c>
      <c r="J22" s="388">
        <v>50860.24</v>
      </c>
    </row>
    <row r="23" spans="1:10" x14ac:dyDescent="0.25">
      <c r="A23" s="1164"/>
      <c r="B23" s="1173"/>
      <c r="C23" s="386" t="s">
        <v>2576</v>
      </c>
      <c r="D23" s="387">
        <v>23924.51</v>
      </c>
      <c r="E23" s="387">
        <v>0</v>
      </c>
      <c r="F23" s="388">
        <v>23924.51</v>
      </c>
      <c r="G23" s="387">
        <v>0</v>
      </c>
      <c r="H23" s="387">
        <v>0</v>
      </c>
      <c r="I23" s="388">
        <v>0</v>
      </c>
      <c r="J23" s="388">
        <v>23924.51</v>
      </c>
    </row>
    <row r="24" spans="1:10" x14ac:dyDescent="0.25">
      <c r="A24" s="1164"/>
      <c r="B24" s="1173"/>
      <c r="C24" s="386" t="s">
        <v>1786</v>
      </c>
      <c r="D24" s="387">
        <v>13648.84</v>
      </c>
      <c r="E24" s="387">
        <v>0</v>
      </c>
      <c r="F24" s="388">
        <v>13648.84</v>
      </c>
      <c r="G24" s="387">
        <v>22792.76</v>
      </c>
      <c r="H24" s="387">
        <v>214926.71</v>
      </c>
      <c r="I24" s="388">
        <v>237719.47</v>
      </c>
      <c r="J24" s="388">
        <v>251368.31</v>
      </c>
    </row>
    <row r="25" spans="1:10" x14ac:dyDescent="0.25">
      <c r="A25" s="1164"/>
      <c r="B25" s="1173"/>
      <c r="C25" s="386" t="s">
        <v>1787</v>
      </c>
      <c r="D25" s="387">
        <v>0</v>
      </c>
      <c r="E25" s="387">
        <v>0</v>
      </c>
      <c r="F25" s="388">
        <v>0</v>
      </c>
      <c r="G25" s="387">
        <v>0</v>
      </c>
      <c r="H25" s="387">
        <v>30749.08</v>
      </c>
      <c r="I25" s="388">
        <v>30749.08</v>
      </c>
      <c r="J25" s="388">
        <v>30749.08</v>
      </c>
    </row>
    <row r="26" spans="1:10" x14ac:dyDescent="0.25">
      <c r="A26" s="1164"/>
      <c r="B26" s="1173"/>
      <c r="C26" s="386" t="s">
        <v>1788</v>
      </c>
      <c r="D26" s="387">
        <v>0</v>
      </c>
      <c r="E26" s="387">
        <v>0</v>
      </c>
      <c r="F26" s="388">
        <v>0</v>
      </c>
      <c r="G26" s="387">
        <v>0</v>
      </c>
      <c r="H26" s="387">
        <v>304909.8</v>
      </c>
      <c r="I26" s="388">
        <v>304909.8</v>
      </c>
      <c r="J26" s="388">
        <v>304909.8</v>
      </c>
    </row>
    <row r="27" spans="1:10" x14ac:dyDescent="0.25">
      <c r="A27" s="1164"/>
      <c r="B27" s="1173"/>
      <c r="C27" s="386" t="s">
        <v>1789</v>
      </c>
      <c r="D27" s="387">
        <v>113024.05</v>
      </c>
      <c r="E27" s="387">
        <v>0</v>
      </c>
      <c r="F27" s="388">
        <v>113024.05</v>
      </c>
      <c r="G27" s="387">
        <v>402023.46</v>
      </c>
      <c r="H27" s="387">
        <v>0</v>
      </c>
      <c r="I27" s="388">
        <v>402023.46</v>
      </c>
      <c r="J27" s="388">
        <v>515047.51</v>
      </c>
    </row>
    <row r="28" spans="1:10" x14ac:dyDescent="0.25">
      <c r="A28" s="1164"/>
      <c r="B28" s="1173"/>
      <c r="C28" s="386" t="s">
        <v>1790</v>
      </c>
      <c r="D28" s="387">
        <v>0</v>
      </c>
      <c r="E28" s="387">
        <v>0</v>
      </c>
      <c r="F28" s="388">
        <v>0</v>
      </c>
      <c r="G28" s="387">
        <v>78005.009999999995</v>
      </c>
      <c r="H28" s="387">
        <v>0</v>
      </c>
      <c r="I28" s="388">
        <v>78005.009999999995</v>
      </c>
      <c r="J28" s="388">
        <v>78005.009999999995</v>
      </c>
    </row>
    <row r="29" spans="1:10" x14ac:dyDescent="0.25">
      <c r="A29" s="1164"/>
      <c r="B29" s="1173"/>
      <c r="C29" s="386" t="s">
        <v>1791</v>
      </c>
      <c r="D29" s="387">
        <v>4507.26</v>
      </c>
      <c r="E29" s="387">
        <v>0</v>
      </c>
      <c r="F29" s="388">
        <v>4507.26</v>
      </c>
      <c r="G29" s="387">
        <v>0</v>
      </c>
      <c r="H29" s="387">
        <v>507675.6</v>
      </c>
      <c r="I29" s="388">
        <v>507675.6</v>
      </c>
      <c r="J29" s="388">
        <v>512182.86</v>
      </c>
    </row>
    <row r="30" spans="1:10" x14ac:dyDescent="0.25">
      <c r="A30" s="1164"/>
      <c r="B30" s="1173"/>
      <c r="C30" s="386" t="s">
        <v>1792</v>
      </c>
      <c r="D30" s="387">
        <v>0</v>
      </c>
      <c r="E30" s="387">
        <v>0</v>
      </c>
      <c r="F30" s="388">
        <v>0</v>
      </c>
      <c r="G30" s="387">
        <v>5000</v>
      </c>
      <c r="H30" s="387">
        <v>71799.66</v>
      </c>
      <c r="I30" s="388">
        <v>76799.66</v>
      </c>
      <c r="J30" s="388">
        <v>76799.66</v>
      </c>
    </row>
    <row r="31" spans="1:10" x14ac:dyDescent="0.25">
      <c r="A31" s="1164"/>
      <c r="B31" s="1173"/>
      <c r="C31" s="386" t="s">
        <v>1851</v>
      </c>
      <c r="D31" s="387">
        <v>0</v>
      </c>
      <c r="E31" s="387">
        <v>0</v>
      </c>
      <c r="F31" s="388">
        <v>0</v>
      </c>
      <c r="G31" s="387">
        <v>24803.49</v>
      </c>
      <c r="H31" s="387">
        <v>9852.7999999999993</v>
      </c>
      <c r="I31" s="388">
        <v>34656.29</v>
      </c>
      <c r="J31" s="388">
        <v>34656.29</v>
      </c>
    </row>
    <row r="32" spans="1:10" x14ac:dyDescent="0.25">
      <c r="A32" s="1164"/>
      <c r="B32" s="1173"/>
      <c r="C32" s="386" t="s">
        <v>1793</v>
      </c>
      <c r="D32" s="387">
        <v>0</v>
      </c>
      <c r="E32" s="387">
        <v>0</v>
      </c>
      <c r="F32" s="388">
        <v>0</v>
      </c>
      <c r="G32" s="387">
        <v>134014.48000000001</v>
      </c>
      <c r="H32" s="387">
        <v>1200062.19</v>
      </c>
      <c r="I32" s="388">
        <v>1334076.67</v>
      </c>
      <c r="J32" s="388">
        <v>1334076.67</v>
      </c>
    </row>
    <row r="33" spans="1:10" x14ac:dyDescent="0.25">
      <c r="A33" s="1164"/>
      <c r="B33" s="1173"/>
      <c r="C33" s="386" t="s">
        <v>1794</v>
      </c>
      <c r="D33" s="387">
        <v>0</v>
      </c>
      <c r="E33" s="387">
        <v>0</v>
      </c>
      <c r="F33" s="388">
        <v>0</v>
      </c>
      <c r="G33" s="387">
        <v>0</v>
      </c>
      <c r="H33" s="387">
        <v>122163.1</v>
      </c>
      <c r="I33" s="388">
        <v>122163.1</v>
      </c>
      <c r="J33" s="388">
        <v>122163.1</v>
      </c>
    </row>
    <row r="34" spans="1:10" x14ac:dyDescent="0.25">
      <c r="A34" s="1164"/>
      <c r="B34" s="1173"/>
      <c r="C34" s="386" t="s">
        <v>1801</v>
      </c>
      <c r="D34" s="387">
        <v>10132.299999999999</v>
      </c>
      <c r="E34" s="387">
        <v>6905.2</v>
      </c>
      <c r="F34" s="388">
        <v>17037.5</v>
      </c>
      <c r="G34" s="387">
        <v>9994.5499999999993</v>
      </c>
      <c r="H34" s="387">
        <v>48009.1</v>
      </c>
      <c r="I34" s="388">
        <v>58003.66</v>
      </c>
      <c r="J34" s="388">
        <v>75041.16</v>
      </c>
    </row>
    <row r="35" spans="1:10" x14ac:dyDescent="0.25">
      <c r="A35" s="1164"/>
      <c r="B35" s="1173"/>
      <c r="C35" s="386" t="s">
        <v>1795</v>
      </c>
      <c r="D35" s="387">
        <v>0</v>
      </c>
      <c r="E35" s="387">
        <v>46312</v>
      </c>
      <c r="F35" s="388">
        <v>46312</v>
      </c>
      <c r="G35" s="387">
        <v>0</v>
      </c>
      <c r="H35" s="387">
        <v>0</v>
      </c>
      <c r="I35" s="388">
        <v>0</v>
      </c>
      <c r="J35" s="388">
        <v>46312</v>
      </c>
    </row>
    <row r="36" spans="1:10" x14ac:dyDescent="0.25">
      <c r="A36" s="1164"/>
      <c r="B36" s="1173"/>
      <c r="C36" s="386" t="s">
        <v>1796</v>
      </c>
      <c r="D36" s="387">
        <v>0</v>
      </c>
      <c r="E36" s="387">
        <v>0</v>
      </c>
      <c r="F36" s="388">
        <v>0</v>
      </c>
      <c r="G36" s="387">
        <v>0</v>
      </c>
      <c r="H36" s="387">
        <v>41725.5</v>
      </c>
      <c r="I36" s="388">
        <v>41725.5</v>
      </c>
      <c r="J36" s="388">
        <v>41725.5</v>
      </c>
    </row>
    <row r="37" spans="1:10" x14ac:dyDescent="0.25">
      <c r="A37" s="1164"/>
      <c r="B37" s="1173"/>
      <c r="C37" s="386" t="s">
        <v>1797</v>
      </c>
      <c r="D37" s="387">
        <v>11014.48</v>
      </c>
      <c r="E37" s="387">
        <v>0</v>
      </c>
      <c r="F37" s="388">
        <v>11014.48</v>
      </c>
      <c r="G37" s="387">
        <v>101791.56</v>
      </c>
      <c r="H37" s="387">
        <v>0</v>
      </c>
      <c r="I37" s="388">
        <v>101791.56</v>
      </c>
      <c r="J37" s="388">
        <v>112806.04</v>
      </c>
    </row>
    <row r="38" spans="1:10" x14ac:dyDescent="0.25">
      <c r="A38" s="1164"/>
      <c r="B38" s="1173"/>
      <c r="C38" s="386" t="s">
        <v>1798</v>
      </c>
      <c r="D38" s="387">
        <v>6901.1</v>
      </c>
      <c r="E38" s="387">
        <v>0</v>
      </c>
      <c r="F38" s="388">
        <v>6901.1</v>
      </c>
      <c r="G38" s="387">
        <v>2498.58</v>
      </c>
      <c r="H38" s="387">
        <v>328559.58</v>
      </c>
      <c r="I38" s="388">
        <v>331058.15999999997</v>
      </c>
      <c r="J38" s="388">
        <v>337959.26</v>
      </c>
    </row>
    <row r="39" spans="1:10" x14ac:dyDescent="0.25">
      <c r="A39" s="1164"/>
      <c r="B39" s="1173"/>
      <c r="C39" s="386" t="s">
        <v>1799</v>
      </c>
      <c r="D39" s="387">
        <v>0</v>
      </c>
      <c r="E39" s="387">
        <v>0</v>
      </c>
      <c r="F39" s="388">
        <v>0</v>
      </c>
      <c r="G39" s="387">
        <v>47024.76</v>
      </c>
      <c r="H39" s="387">
        <v>311946.53000000003</v>
      </c>
      <c r="I39" s="388">
        <v>358971.29</v>
      </c>
      <c r="J39" s="388">
        <v>358971.29</v>
      </c>
    </row>
    <row r="40" spans="1:10" x14ac:dyDescent="0.25">
      <c r="A40" s="1164"/>
      <c r="B40" s="1173"/>
      <c r="C40" s="386" t="s">
        <v>1800</v>
      </c>
      <c r="D40" s="387">
        <v>28780.3</v>
      </c>
      <c r="E40" s="387">
        <v>0</v>
      </c>
      <c r="F40" s="388">
        <v>28780.3</v>
      </c>
      <c r="G40" s="387">
        <v>21823.439999999999</v>
      </c>
      <c r="H40" s="387">
        <v>0</v>
      </c>
      <c r="I40" s="388">
        <v>21823.439999999999</v>
      </c>
      <c r="J40" s="388">
        <v>50603.74</v>
      </c>
    </row>
    <row r="41" spans="1:10" x14ac:dyDescent="0.25">
      <c r="A41" s="1164"/>
      <c r="B41" s="1174"/>
      <c r="C41" s="389" t="s">
        <v>26</v>
      </c>
      <c r="D41" s="388">
        <v>442559.06</v>
      </c>
      <c r="E41" s="388">
        <v>93043.92</v>
      </c>
      <c r="F41" s="388">
        <v>535602.98</v>
      </c>
      <c r="G41" s="388">
        <v>1043787.69</v>
      </c>
      <c r="H41" s="388">
        <v>3388566.48</v>
      </c>
      <c r="I41" s="388">
        <v>4432354.17</v>
      </c>
      <c r="J41" s="388">
        <v>4967957.1500000004</v>
      </c>
    </row>
    <row r="42" spans="1:10" x14ac:dyDescent="0.25">
      <c r="A42" s="1164"/>
      <c r="B42" s="1172" t="s">
        <v>1644</v>
      </c>
      <c r="C42" s="386" t="s">
        <v>1791</v>
      </c>
      <c r="D42" s="387">
        <v>0</v>
      </c>
      <c r="E42" s="387">
        <v>0</v>
      </c>
      <c r="F42" s="388">
        <v>0</v>
      </c>
      <c r="G42" s="387">
        <v>0</v>
      </c>
      <c r="H42" s="387">
        <v>28114.71</v>
      </c>
      <c r="I42" s="388">
        <v>28114.71</v>
      </c>
      <c r="J42" s="388">
        <v>28114.71</v>
      </c>
    </row>
    <row r="43" spans="1:10" x14ac:dyDescent="0.25">
      <c r="A43" s="1164"/>
      <c r="B43" s="1173"/>
      <c r="C43" s="386" t="s">
        <v>1798</v>
      </c>
      <c r="D43" s="387">
        <v>0</v>
      </c>
      <c r="E43" s="387">
        <v>0</v>
      </c>
      <c r="F43" s="388">
        <v>0</v>
      </c>
      <c r="G43" s="387">
        <v>0</v>
      </c>
      <c r="H43" s="387">
        <v>50840.61</v>
      </c>
      <c r="I43" s="388">
        <v>50840.61</v>
      </c>
      <c r="J43" s="388">
        <v>50840.61</v>
      </c>
    </row>
    <row r="44" spans="1:10" x14ac:dyDescent="0.25">
      <c r="A44" s="1163"/>
      <c r="B44" s="1174"/>
      <c r="C44" s="389" t="s">
        <v>26</v>
      </c>
      <c r="D44" s="388">
        <v>0</v>
      </c>
      <c r="E44" s="388">
        <v>0</v>
      </c>
      <c r="F44" s="388">
        <v>0</v>
      </c>
      <c r="G44" s="388">
        <v>0</v>
      </c>
      <c r="H44" s="388">
        <v>78955.320000000007</v>
      </c>
      <c r="I44" s="388">
        <v>78955.320000000007</v>
      </c>
      <c r="J44" s="388">
        <v>78955.320000000007</v>
      </c>
    </row>
    <row r="45" spans="1:10" x14ac:dyDescent="0.25">
      <c r="A45" s="1162" t="s">
        <v>1448</v>
      </c>
      <c r="B45" s="1165"/>
      <c r="C45" s="386" t="s">
        <v>1780</v>
      </c>
      <c r="D45" s="387">
        <v>431.66</v>
      </c>
      <c r="E45" s="387">
        <v>0</v>
      </c>
      <c r="F45" s="388">
        <v>431.66</v>
      </c>
      <c r="G45" s="387">
        <v>0</v>
      </c>
      <c r="H45" s="387">
        <v>0</v>
      </c>
      <c r="I45" s="388">
        <v>0</v>
      </c>
      <c r="J45" s="388">
        <v>431.66</v>
      </c>
    </row>
    <row r="46" spans="1:10" x14ac:dyDescent="0.25">
      <c r="A46" s="1164"/>
      <c r="B46" s="1166"/>
      <c r="C46" s="386" t="s">
        <v>1781</v>
      </c>
      <c r="D46" s="387">
        <v>1714.16</v>
      </c>
      <c r="E46" s="387">
        <v>0</v>
      </c>
      <c r="F46" s="388">
        <v>1714.16</v>
      </c>
      <c r="G46" s="387">
        <v>21409.18</v>
      </c>
      <c r="H46" s="387">
        <v>149.38</v>
      </c>
      <c r="I46" s="388">
        <v>21558.55</v>
      </c>
      <c r="J46" s="388">
        <v>23272.71</v>
      </c>
    </row>
    <row r="47" spans="1:10" x14ac:dyDescent="0.25">
      <c r="A47" s="1164"/>
      <c r="B47" s="1166"/>
      <c r="C47" s="386" t="s">
        <v>1774</v>
      </c>
      <c r="D47" s="387">
        <v>1.96</v>
      </c>
      <c r="E47" s="387">
        <v>0</v>
      </c>
      <c r="F47" s="388">
        <v>1.96</v>
      </c>
      <c r="G47" s="387">
        <v>0</v>
      </c>
      <c r="H47" s="387">
        <v>0</v>
      </c>
      <c r="I47" s="388">
        <v>0</v>
      </c>
      <c r="J47" s="388">
        <v>1.96</v>
      </c>
    </row>
    <row r="48" spans="1:10" x14ac:dyDescent="0.25">
      <c r="A48" s="1164"/>
      <c r="B48" s="1166"/>
      <c r="C48" s="386" t="s">
        <v>1839</v>
      </c>
      <c r="D48" s="387">
        <v>0.27</v>
      </c>
      <c r="E48" s="387">
        <v>0</v>
      </c>
      <c r="F48" s="388">
        <v>0.27</v>
      </c>
      <c r="G48" s="387">
        <v>0</v>
      </c>
      <c r="H48" s="387">
        <v>0</v>
      </c>
      <c r="I48" s="388">
        <v>0</v>
      </c>
      <c r="J48" s="388">
        <v>0.27</v>
      </c>
    </row>
    <row r="49" spans="1:10" x14ac:dyDescent="0.25">
      <c r="A49" s="1164"/>
      <c r="B49" s="1166"/>
      <c r="C49" s="386" t="s">
        <v>1802</v>
      </c>
      <c r="D49" s="387">
        <v>10868.75</v>
      </c>
      <c r="E49" s="387">
        <v>20.29</v>
      </c>
      <c r="F49" s="388">
        <v>10889.03</v>
      </c>
      <c r="G49" s="387">
        <v>217.66</v>
      </c>
      <c r="H49" s="387">
        <v>0</v>
      </c>
      <c r="I49" s="388">
        <v>217.66</v>
      </c>
      <c r="J49" s="388">
        <v>11106.69</v>
      </c>
    </row>
    <row r="50" spans="1:10" x14ac:dyDescent="0.25">
      <c r="A50" s="1164"/>
      <c r="B50" s="1166"/>
      <c r="C50" s="386" t="s">
        <v>1803</v>
      </c>
      <c r="D50" s="387">
        <v>1892.07</v>
      </c>
      <c r="E50" s="387">
        <v>0</v>
      </c>
      <c r="F50" s="388">
        <v>1892.07</v>
      </c>
      <c r="G50" s="387">
        <v>0</v>
      </c>
      <c r="H50" s="387">
        <v>0</v>
      </c>
      <c r="I50" s="388">
        <v>0</v>
      </c>
      <c r="J50" s="388">
        <v>1892.07</v>
      </c>
    </row>
    <row r="51" spans="1:10" x14ac:dyDescent="0.25">
      <c r="A51" s="1164"/>
      <c r="B51" s="1166"/>
      <c r="C51" s="386" t="s">
        <v>1841</v>
      </c>
      <c r="D51" s="387">
        <v>0.45</v>
      </c>
      <c r="E51" s="387">
        <v>0</v>
      </c>
      <c r="F51" s="388">
        <v>0.45</v>
      </c>
      <c r="G51" s="387">
        <v>0</v>
      </c>
      <c r="H51" s="387">
        <v>0</v>
      </c>
      <c r="I51" s="388">
        <v>0</v>
      </c>
      <c r="J51" s="388">
        <v>0.45</v>
      </c>
    </row>
    <row r="52" spans="1:10" x14ac:dyDescent="0.25">
      <c r="A52" s="1164"/>
      <c r="B52" s="1166"/>
      <c r="C52" s="386" t="s">
        <v>1843</v>
      </c>
      <c r="D52" s="387">
        <v>0</v>
      </c>
      <c r="E52" s="387">
        <v>0.01</v>
      </c>
      <c r="F52" s="388">
        <v>0.01</v>
      </c>
      <c r="G52" s="387">
        <v>0</v>
      </c>
      <c r="H52" s="387">
        <v>0</v>
      </c>
      <c r="I52" s="388">
        <v>0</v>
      </c>
      <c r="J52" s="388">
        <v>0.01</v>
      </c>
    </row>
    <row r="53" spans="1:10" x14ac:dyDescent="0.25">
      <c r="A53" s="1164"/>
      <c r="B53" s="1166"/>
      <c r="C53" s="386" t="s">
        <v>1782</v>
      </c>
      <c r="D53" s="387">
        <v>14886.14</v>
      </c>
      <c r="E53" s="387">
        <v>0</v>
      </c>
      <c r="F53" s="388">
        <v>14886.14</v>
      </c>
      <c r="G53" s="387">
        <v>1335.51</v>
      </c>
      <c r="H53" s="387">
        <v>0</v>
      </c>
      <c r="I53" s="388">
        <v>1335.51</v>
      </c>
      <c r="J53" s="388">
        <v>16221.65</v>
      </c>
    </row>
    <row r="54" spans="1:10" x14ac:dyDescent="0.25">
      <c r="A54" s="1164"/>
      <c r="B54" s="1166"/>
      <c r="C54" s="386" t="s">
        <v>1804</v>
      </c>
      <c r="D54" s="387">
        <v>4315.6899999999996</v>
      </c>
      <c r="E54" s="387">
        <v>0.52</v>
      </c>
      <c r="F54" s="388">
        <v>4316.21</v>
      </c>
      <c r="G54" s="387">
        <v>0</v>
      </c>
      <c r="H54" s="387">
        <v>0</v>
      </c>
      <c r="I54" s="388">
        <v>0</v>
      </c>
      <c r="J54" s="388">
        <v>4316.21</v>
      </c>
    </row>
    <row r="55" spans="1:10" x14ac:dyDescent="0.25">
      <c r="A55" s="1164"/>
      <c r="B55" s="1166"/>
      <c r="C55" s="386" t="s">
        <v>1805</v>
      </c>
      <c r="D55" s="387">
        <v>2342.56</v>
      </c>
      <c r="E55" s="387">
        <v>0.12</v>
      </c>
      <c r="F55" s="388">
        <v>2342.6799999999998</v>
      </c>
      <c r="G55" s="387">
        <v>0</v>
      </c>
      <c r="H55" s="387">
        <v>0</v>
      </c>
      <c r="I55" s="388">
        <v>0</v>
      </c>
      <c r="J55" s="388">
        <v>2342.6799999999998</v>
      </c>
    </row>
    <row r="56" spans="1:10" x14ac:dyDescent="0.25">
      <c r="A56" s="1164"/>
      <c r="B56" s="1166"/>
      <c r="C56" s="386" t="s">
        <v>1783</v>
      </c>
      <c r="D56" s="387">
        <v>876.74</v>
      </c>
      <c r="E56" s="387">
        <v>0</v>
      </c>
      <c r="F56" s="388">
        <v>876.74</v>
      </c>
      <c r="G56" s="387">
        <v>0</v>
      </c>
      <c r="H56" s="387">
        <v>0</v>
      </c>
      <c r="I56" s="388">
        <v>0</v>
      </c>
      <c r="J56" s="388">
        <v>876.74</v>
      </c>
    </row>
    <row r="57" spans="1:10" x14ac:dyDescent="0.25">
      <c r="A57" s="1164"/>
      <c r="B57" s="1166"/>
      <c r="C57" s="386" t="s">
        <v>1806</v>
      </c>
      <c r="D57" s="387">
        <v>7629.66</v>
      </c>
      <c r="E57" s="387">
        <v>0</v>
      </c>
      <c r="F57" s="388">
        <v>7629.66</v>
      </c>
      <c r="G57" s="387">
        <v>0</v>
      </c>
      <c r="H57" s="387">
        <v>0</v>
      </c>
      <c r="I57" s="388">
        <v>0</v>
      </c>
      <c r="J57" s="388">
        <v>7629.66</v>
      </c>
    </row>
    <row r="58" spans="1:10" x14ac:dyDescent="0.25">
      <c r="A58" s="1164"/>
      <c r="B58" s="1166"/>
      <c r="C58" s="386" t="s">
        <v>1807</v>
      </c>
      <c r="D58" s="387">
        <v>5597.04</v>
      </c>
      <c r="E58" s="387">
        <v>0</v>
      </c>
      <c r="F58" s="388">
        <v>5597.04</v>
      </c>
      <c r="G58" s="387">
        <v>0</v>
      </c>
      <c r="H58" s="387">
        <v>0</v>
      </c>
      <c r="I58" s="388">
        <v>0</v>
      </c>
      <c r="J58" s="388">
        <v>5597.04</v>
      </c>
    </row>
    <row r="59" spans="1:10" x14ac:dyDescent="0.25">
      <c r="A59" s="1164"/>
      <c r="B59" s="1166"/>
      <c r="C59" s="386" t="s">
        <v>1808</v>
      </c>
      <c r="D59" s="387">
        <v>842.36</v>
      </c>
      <c r="E59" s="387">
        <v>0.5</v>
      </c>
      <c r="F59" s="388">
        <v>842.86</v>
      </c>
      <c r="G59" s="387">
        <v>358.98</v>
      </c>
      <c r="H59" s="387">
        <v>9875.23</v>
      </c>
      <c r="I59" s="388">
        <v>10234.209999999999</v>
      </c>
      <c r="J59" s="388">
        <v>11077.07</v>
      </c>
    </row>
    <row r="60" spans="1:10" x14ac:dyDescent="0.25">
      <c r="A60" s="1164"/>
      <c r="B60" s="1166"/>
      <c r="C60" s="386" t="s">
        <v>1844</v>
      </c>
      <c r="D60" s="387">
        <v>9.86</v>
      </c>
      <c r="E60" s="387">
        <v>0</v>
      </c>
      <c r="F60" s="388">
        <v>9.86</v>
      </c>
      <c r="G60" s="387">
        <v>0</v>
      </c>
      <c r="H60" s="387">
        <v>0</v>
      </c>
      <c r="I60" s="388">
        <v>0</v>
      </c>
      <c r="J60" s="388">
        <v>9.86</v>
      </c>
    </row>
    <row r="61" spans="1:10" x14ac:dyDescent="0.25">
      <c r="A61" s="1164"/>
      <c r="B61" s="1166"/>
      <c r="C61" s="386" t="s">
        <v>1809</v>
      </c>
      <c r="D61" s="387">
        <v>0.33</v>
      </c>
      <c r="E61" s="387">
        <v>1.77</v>
      </c>
      <c r="F61" s="388">
        <v>2.1</v>
      </c>
      <c r="G61" s="387">
        <v>88531.26</v>
      </c>
      <c r="H61" s="387">
        <v>0</v>
      </c>
      <c r="I61" s="388">
        <v>88531.26</v>
      </c>
      <c r="J61" s="388">
        <v>88533.36</v>
      </c>
    </row>
    <row r="62" spans="1:10" x14ac:dyDescent="0.25">
      <c r="A62" s="1164"/>
      <c r="B62" s="1166"/>
      <c r="C62" s="386" t="s">
        <v>1810</v>
      </c>
      <c r="D62" s="387">
        <v>144969</v>
      </c>
      <c r="E62" s="387">
        <v>719.69</v>
      </c>
      <c r="F62" s="388">
        <v>2169.38</v>
      </c>
      <c r="G62" s="387">
        <v>0</v>
      </c>
      <c r="H62" s="387">
        <v>0</v>
      </c>
      <c r="I62" s="388">
        <v>0</v>
      </c>
      <c r="J62" s="388">
        <v>2169.38</v>
      </c>
    </row>
    <row r="63" spans="1:10" x14ac:dyDescent="0.25">
      <c r="A63" s="1164"/>
      <c r="B63" s="1166"/>
      <c r="C63" s="386" t="s">
        <v>1811</v>
      </c>
      <c r="D63" s="387">
        <v>581.74</v>
      </c>
      <c r="E63" s="387">
        <v>48082</v>
      </c>
      <c r="F63" s="388">
        <v>48663.74</v>
      </c>
      <c r="G63" s="387">
        <v>1073.08</v>
      </c>
      <c r="H63" s="387">
        <v>2912.7</v>
      </c>
      <c r="I63" s="388">
        <v>3985.77</v>
      </c>
      <c r="J63" s="388">
        <v>52649.51</v>
      </c>
    </row>
    <row r="64" spans="1:10" x14ac:dyDescent="0.25">
      <c r="A64" s="1164"/>
      <c r="B64" s="1166"/>
      <c r="C64" s="386" t="s">
        <v>1812</v>
      </c>
      <c r="D64" s="387">
        <v>248.33</v>
      </c>
      <c r="E64" s="387">
        <v>18.61</v>
      </c>
      <c r="F64" s="388">
        <v>266.94</v>
      </c>
      <c r="G64" s="387">
        <v>0</v>
      </c>
      <c r="H64" s="387">
        <v>4213.26</v>
      </c>
      <c r="I64" s="388">
        <v>4213.26</v>
      </c>
      <c r="J64" s="388">
        <v>4480.2</v>
      </c>
    </row>
    <row r="65" spans="1:10" x14ac:dyDescent="0.25">
      <c r="A65" s="1164"/>
      <c r="B65" s="1166"/>
      <c r="C65" s="386" t="s">
        <v>1787</v>
      </c>
      <c r="D65" s="387">
        <v>2.98</v>
      </c>
      <c r="E65" s="387">
        <v>16136.35</v>
      </c>
      <c r="F65" s="388">
        <v>16139.33</v>
      </c>
      <c r="G65" s="387">
        <v>73.48</v>
      </c>
      <c r="H65" s="387">
        <v>73.48</v>
      </c>
      <c r="I65" s="388">
        <v>146.96</v>
      </c>
      <c r="J65" s="388">
        <v>16286.29</v>
      </c>
    </row>
    <row r="66" spans="1:10" x14ac:dyDescent="0.25">
      <c r="A66" s="1164"/>
      <c r="B66" s="1166"/>
      <c r="C66" s="386" t="s">
        <v>1813</v>
      </c>
      <c r="D66" s="387">
        <v>295.68</v>
      </c>
      <c r="E66" s="387">
        <v>0</v>
      </c>
      <c r="F66" s="388">
        <v>295.68</v>
      </c>
      <c r="G66" s="387">
        <v>3210.3</v>
      </c>
      <c r="H66" s="387">
        <v>0</v>
      </c>
      <c r="I66" s="388">
        <v>3210.3</v>
      </c>
      <c r="J66" s="388">
        <v>3505.98</v>
      </c>
    </row>
    <row r="67" spans="1:10" x14ac:dyDescent="0.25">
      <c r="A67" s="1164"/>
      <c r="B67" s="1166"/>
      <c r="C67" s="386" t="s">
        <v>1814</v>
      </c>
      <c r="D67" s="387">
        <v>36.58</v>
      </c>
      <c r="E67" s="387">
        <v>0</v>
      </c>
      <c r="F67" s="388">
        <v>36.58</v>
      </c>
      <c r="G67" s="387">
        <v>0</v>
      </c>
      <c r="H67" s="387">
        <v>15.13</v>
      </c>
      <c r="I67" s="388">
        <v>15.13</v>
      </c>
      <c r="J67" s="388">
        <v>51.71</v>
      </c>
    </row>
    <row r="68" spans="1:10" x14ac:dyDescent="0.25">
      <c r="A68" s="1164"/>
      <c r="B68" s="1166"/>
      <c r="C68" s="386" t="s">
        <v>1847</v>
      </c>
      <c r="D68" s="387">
        <v>0.09</v>
      </c>
      <c r="E68" s="387">
        <v>0</v>
      </c>
      <c r="F68" s="388">
        <v>0.09</v>
      </c>
      <c r="G68" s="387">
        <v>0</v>
      </c>
      <c r="H68" s="387">
        <v>0</v>
      </c>
      <c r="I68" s="388">
        <v>0</v>
      </c>
      <c r="J68" s="388">
        <v>0.09</v>
      </c>
    </row>
    <row r="69" spans="1:10" x14ac:dyDescent="0.25">
      <c r="A69" s="1164"/>
      <c r="B69" s="1166"/>
      <c r="C69" s="386" t="s">
        <v>1777</v>
      </c>
      <c r="D69" s="387">
        <v>0</v>
      </c>
      <c r="E69" s="387">
        <v>0</v>
      </c>
      <c r="F69" s="388">
        <v>0</v>
      </c>
      <c r="G69" s="387">
        <v>15.96</v>
      </c>
      <c r="H69" s="387">
        <v>15.96</v>
      </c>
      <c r="I69" s="388">
        <v>31.92</v>
      </c>
      <c r="J69" s="388">
        <v>31.92</v>
      </c>
    </row>
    <row r="70" spans="1:10" x14ac:dyDescent="0.25">
      <c r="A70" s="1164"/>
      <c r="B70" s="1166"/>
      <c r="C70" s="386" t="s">
        <v>1778</v>
      </c>
      <c r="D70" s="387">
        <v>0.09</v>
      </c>
      <c r="E70" s="387">
        <v>0</v>
      </c>
      <c r="F70" s="388">
        <v>0.09</v>
      </c>
      <c r="G70" s="387">
        <v>0</v>
      </c>
      <c r="H70" s="387">
        <v>0</v>
      </c>
      <c r="I70" s="388">
        <v>0</v>
      </c>
      <c r="J70" s="388">
        <v>0.09</v>
      </c>
    </row>
    <row r="71" spans="1:10" x14ac:dyDescent="0.25">
      <c r="A71" s="1164"/>
      <c r="B71" s="1166"/>
      <c r="C71" s="386" t="s">
        <v>2580</v>
      </c>
      <c r="D71" s="387">
        <v>7.91</v>
      </c>
      <c r="E71" s="387">
        <v>0</v>
      </c>
      <c r="F71" s="388">
        <v>7.91</v>
      </c>
      <c r="G71" s="387">
        <v>0</v>
      </c>
      <c r="H71" s="387">
        <v>0</v>
      </c>
      <c r="I71" s="388">
        <v>0</v>
      </c>
      <c r="J71" s="388">
        <v>7.91</v>
      </c>
    </row>
    <row r="72" spans="1:10" x14ac:dyDescent="0.25">
      <c r="A72" s="1164"/>
      <c r="B72" s="1166"/>
      <c r="C72" s="386" t="s">
        <v>1815</v>
      </c>
      <c r="D72" s="387">
        <v>2721.08</v>
      </c>
      <c r="E72" s="387">
        <v>0</v>
      </c>
      <c r="F72" s="388">
        <v>2721.08</v>
      </c>
      <c r="G72" s="387">
        <v>0</v>
      </c>
      <c r="H72" s="387">
        <v>0</v>
      </c>
      <c r="I72" s="388">
        <v>0</v>
      </c>
      <c r="J72" s="388">
        <v>2721.08</v>
      </c>
    </row>
    <row r="73" spans="1:10" x14ac:dyDescent="0.25">
      <c r="A73" s="1164"/>
      <c r="B73" s="1166"/>
      <c r="C73" s="386" t="s">
        <v>1788</v>
      </c>
      <c r="D73" s="387">
        <v>0</v>
      </c>
      <c r="E73" s="387">
        <v>0.04</v>
      </c>
      <c r="F73" s="388">
        <v>0.04</v>
      </c>
      <c r="G73" s="387">
        <v>0</v>
      </c>
      <c r="H73" s="387">
        <v>0</v>
      </c>
      <c r="I73" s="388">
        <v>0</v>
      </c>
      <c r="J73" s="388">
        <v>0.04</v>
      </c>
    </row>
    <row r="74" spans="1:10" x14ac:dyDescent="0.25">
      <c r="A74" s="1164"/>
      <c r="B74" s="1166"/>
      <c r="C74" s="386" t="s">
        <v>1816</v>
      </c>
      <c r="D74" s="387">
        <v>158.66999999999999</v>
      </c>
      <c r="E74" s="387">
        <v>0</v>
      </c>
      <c r="F74" s="388">
        <v>158.66999999999999</v>
      </c>
      <c r="G74" s="387">
        <v>60170.53</v>
      </c>
      <c r="H74" s="387">
        <v>19.7</v>
      </c>
      <c r="I74" s="388">
        <v>60190.23</v>
      </c>
      <c r="J74" s="388">
        <v>60348.9</v>
      </c>
    </row>
    <row r="75" spans="1:10" x14ac:dyDescent="0.25">
      <c r="A75" s="1164"/>
      <c r="B75" s="1166"/>
      <c r="C75" s="386" t="s">
        <v>1817</v>
      </c>
      <c r="D75" s="387">
        <v>557.88</v>
      </c>
      <c r="E75" s="387">
        <v>0</v>
      </c>
      <c r="F75" s="388">
        <v>557.88</v>
      </c>
      <c r="G75" s="387">
        <v>24777.95</v>
      </c>
      <c r="H75" s="387">
        <v>0</v>
      </c>
      <c r="I75" s="388">
        <v>24777.95</v>
      </c>
      <c r="J75" s="388">
        <v>25335.83</v>
      </c>
    </row>
    <row r="76" spans="1:10" x14ac:dyDescent="0.25">
      <c r="A76" s="1164"/>
      <c r="B76" s="1166"/>
      <c r="C76" s="386" t="s">
        <v>1818</v>
      </c>
      <c r="D76" s="387">
        <v>3102.14</v>
      </c>
      <c r="E76" s="387">
        <v>14.61</v>
      </c>
      <c r="F76" s="388">
        <v>3116.75</v>
      </c>
      <c r="G76" s="387">
        <v>0</v>
      </c>
      <c r="H76" s="387">
        <v>0</v>
      </c>
      <c r="I76" s="388">
        <v>0</v>
      </c>
      <c r="J76" s="388">
        <v>3116.75</v>
      </c>
    </row>
    <row r="77" spans="1:10" x14ac:dyDescent="0.25">
      <c r="A77" s="1164"/>
      <c r="B77" s="1166"/>
      <c r="C77" s="386" t="s">
        <v>1790</v>
      </c>
      <c r="D77" s="387">
        <v>209.8</v>
      </c>
      <c r="E77" s="387">
        <v>0</v>
      </c>
      <c r="F77" s="388">
        <v>209.8</v>
      </c>
      <c r="G77" s="387">
        <v>0</v>
      </c>
      <c r="H77" s="387">
        <v>0</v>
      </c>
      <c r="I77" s="388">
        <v>0</v>
      </c>
      <c r="J77" s="388">
        <v>209.8</v>
      </c>
    </row>
    <row r="78" spans="1:10" x14ac:dyDescent="0.25">
      <c r="A78" s="1164"/>
      <c r="B78" s="1166"/>
      <c r="C78" s="386" t="s">
        <v>1819</v>
      </c>
      <c r="D78" s="387">
        <v>3533.92</v>
      </c>
      <c r="E78" s="387">
        <v>0</v>
      </c>
      <c r="F78" s="388">
        <v>3533.92</v>
      </c>
      <c r="G78" s="387">
        <v>16705.990000000002</v>
      </c>
      <c r="H78" s="387">
        <v>0</v>
      </c>
      <c r="I78" s="388">
        <v>16705.990000000002</v>
      </c>
      <c r="J78" s="388">
        <v>20239.91</v>
      </c>
    </row>
    <row r="79" spans="1:10" x14ac:dyDescent="0.25">
      <c r="A79" s="1164"/>
      <c r="B79" s="1166"/>
      <c r="C79" s="386" t="s">
        <v>3252</v>
      </c>
      <c r="D79" s="387">
        <v>35114.04</v>
      </c>
      <c r="E79" s="387">
        <v>0</v>
      </c>
      <c r="F79" s="388">
        <v>35114.04</v>
      </c>
      <c r="G79" s="387">
        <v>7719.96</v>
      </c>
      <c r="H79" s="387">
        <v>0</v>
      </c>
      <c r="I79" s="388">
        <v>7719.96</v>
      </c>
      <c r="J79" s="388">
        <v>42834</v>
      </c>
    </row>
    <row r="80" spans="1:10" x14ac:dyDescent="0.25">
      <c r="A80" s="1164"/>
      <c r="B80" s="1166"/>
      <c r="C80" s="386" t="s">
        <v>1791</v>
      </c>
      <c r="D80" s="387">
        <v>3100.25</v>
      </c>
      <c r="E80" s="387">
        <v>0</v>
      </c>
      <c r="F80" s="388">
        <v>3100.25</v>
      </c>
      <c r="G80" s="387">
        <v>0</v>
      </c>
      <c r="H80" s="387">
        <v>0</v>
      </c>
      <c r="I80" s="388">
        <v>0</v>
      </c>
      <c r="J80" s="388">
        <v>3100.25</v>
      </c>
    </row>
    <row r="81" spans="1:10" x14ac:dyDescent="0.25">
      <c r="A81" s="1164"/>
      <c r="B81" s="1166"/>
      <c r="C81" s="386" t="s">
        <v>1820</v>
      </c>
      <c r="D81" s="387">
        <v>1986.11</v>
      </c>
      <c r="E81" s="387">
        <v>0</v>
      </c>
      <c r="F81" s="388">
        <v>1986.11</v>
      </c>
      <c r="G81" s="387">
        <v>0</v>
      </c>
      <c r="H81" s="387">
        <v>0</v>
      </c>
      <c r="I81" s="388">
        <v>0</v>
      </c>
      <c r="J81" s="388">
        <v>1986.11</v>
      </c>
    </row>
    <row r="82" spans="1:10" x14ac:dyDescent="0.25">
      <c r="A82" s="1164"/>
      <c r="B82" s="1166"/>
      <c r="C82" s="386" t="s">
        <v>1792</v>
      </c>
      <c r="D82" s="387">
        <v>440.24</v>
      </c>
      <c r="E82" s="387">
        <v>0</v>
      </c>
      <c r="F82" s="388">
        <v>440.24</v>
      </c>
      <c r="G82" s="387">
        <v>0</v>
      </c>
      <c r="H82" s="387">
        <v>0</v>
      </c>
      <c r="I82" s="388">
        <v>0</v>
      </c>
      <c r="J82" s="388">
        <v>440.24</v>
      </c>
    </row>
    <row r="83" spans="1:10" x14ac:dyDescent="0.25">
      <c r="A83" s="1164"/>
      <c r="B83" s="1166"/>
      <c r="C83" s="386" t="s">
        <v>1821</v>
      </c>
      <c r="D83" s="387">
        <v>444227</v>
      </c>
      <c r="E83" s="387">
        <v>273.89</v>
      </c>
      <c r="F83" s="388">
        <v>4716.16</v>
      </c>
      <c r="G83" s="387">
        <v>0</v>
      </c>
      <c r="H83" s="387">
        <v>0</v>
      </c>
      <c r="I83" s="388">
        <v>0</v>
      </c>
      <c r="J83" s="388">
        <v>4716.16</v>
      </c>
    </row>
    <row r="84" spans="1:10" x14ac:dyDescent="0.25">
      <c r="A84" s="1164"/>
      <c r="B84" s="1166"/>
      <c r="C84" s="386" t="s">
        <v>1793</v>
      </c>
      <c r="D84" s="387">
        <v>0</v>
      </c>
      <c r="E84" s="387">
        <v>0</v>
      </c>
      <c r="F84" s="388">
        <v>0</v>
      </c>
      <c r="G84" s="387">
        <v>2526.14</v>
      </c>
      <c r="H84" s="387">
        <v>0</v>
      </c>
      <c r="I84" s="388">
        <v>2526.14</v>
      </c>
      <c r="J84" s="388">
        <v>2526.14</v>
      </c>
    </row>
    <row r="85" spans="1:10" x14ac:dyDescent="0.25">
      <c r="A85" s="1164"/>
      <c r="B85" s="1166"/>
      <c r="C85" s="386" t="s">
        <v>3253</v>
      </c>
      <c r="D85" s="387">
        <v>0</v>
      </c>
      <c r="E85" s="387">
        <v>0</v>
      </c>
      <c r="F85" s="388">
        <v>0</v>
      </c>
      <c r="G85" s="387">
        <v>120.9</v>
      </c>
      <c r="H85" s="387">
        <v>120.9</v>
      </c>
      <c r="I85" s="388">
        <v>241.8</v>
      </c>
      <c r="J85" s="388">
        <v>241.8</v>
      </c>
    </row>
    <row r="86" spans="1:10" x14ac:dyDescent="0.25">
      <c r="A86" s="1164"/>
      <c r="B86" s="1166"/>
      <c r="C86" s="386" t="s">
        <v>2577</v>
      </c>
      <c r="D86" s="387">
        <v>116.64</v>
      </c>
      <c r="E86" s="387">
        <v>0</v>
      </c>
      <c r="F86" s="388">
        <v>116.64</v>
      </c>
      <c r="G86" s="387">
        <v>0</v>
      </c>
      <c r="H86" s="387">
        <v>97.92</v>
      </c>
      <c r="I86" s="388">
        <v>97.92</v>
      </c>
      <c r="J86" s="388">
        <v>214.56</v>
      </c>
    </row>
    <row r="87" spans="1:10" x14ac:dyDescent="0.25">
      <c r="A87" s="1164"/>
      <c r="B87" s="1166"/>
      <c r="C87" s="386" t="s">
        <v>1849</v>
      </c>
      <c r="D87" s="387">
        <v>0.5</v>
      </c>
      <c r="E87" s="387">
        <v>0</v>
      </c>
      <c r="F87" s="388">
        <v>0.5</v>
      </c>
      <c r="G87" s="387">
        <v>0</v>
      </c>
      <c r="H87" s="387">
        <v>0</v>
      </c>
      <c r="I87" s="388">
        <v>0</v>
      </c>
      <c r="J87" s="388">
        <v>0.5</v>
      </c>
    </row>
    <row r="88" spans="1:10" x14ac:dyDescent="0.25">
      <c r="A88" s="1164"/>
      <c r="B88" s="1166"/>
      <c r="C88" s="386" t="s">
        <v>1822</v>
      </c>
      <c r="D88" s="387">
        <v>2699.56</v>
      </c>
      <c r="E88" s="387">
        <v>0</v>
      </c>
      <c r="F88" s="388">
        <v>2699.56</v>
      </c>
      <c r="G88" s="387">
        <v>9986.33</v>
      </c>
      <c r="H88" s="387">
        <v>0</v>
      </c>
      <c r="I88" s="388">
        <v>9986.33</v>
      </c>
      <c r="J88" s="388">
        <v>12685.9</v>
      </c>
    </row>
    <row r="89" spans="1:10" x14ac:dyDescent="0.25">
      <c r="A89" s="1164"/>
      <c r="B89" s="1166"/>
      <c r="C89" s="386" t="s">
        <v>1823</v>
      </c>
      <c r="D89" s="387">
        <v>0</v>
      </c>
      <c r="E89" s="387">
        <v>5507.58</v>
      </c>
      <c r="F89" s="388">
        <v>5507.58</v>
      </c>
      <c r="G89" s="387">
        <v>0</v>
      </c>
      <c r="H89" s="387">
        <v>0</v>
      </c>
      <c r="I89" s="388">
        <v>0</v>
      </c>
      <c r="J89" s="388">
        <v>5507.58</v>
      </c>
    </row>
    <row r="90" spans="1:10" x14ac:dyDescent="0.25">
      <c r="A90" s="1164"/>
      <c r="B90" s="1166"/>
      <c r="C90" s="386" t="s">
        <v>1824</v>
      </c>
      <c r="D90" s="387">
        <v>12710.24</v>
      </c>
      <c r="E90" s="387">
        <v>0.55000000000000004</v>
      </c>
      <c r="F90" s="388">
        <v>12710.79</v>
      </c>
      <c r="G90" s="387">
        <v>866.9</v>
      </c>
      <c r="H90" s="387">
        <v>983.51</v>
      </c>
      <c r="I90" s="388">
        <v>1850.41</v>
      </c>
      <c r="J90" s="388">
        <v>14561.21</v>
      </c>
    </row>
    <row r="91" spans="1:10" x14ac:dyDescent="0.25">
      <c r="A91" s="1164"/>
      <c r="B91" s="1166"/>
      <c r="C91" s="386" t="s">
        <v>2578</v>
      </c>
      <c r="D91" s="387">
        <v>0</v>
      </c>
      <c r="E91" s="387">
        <v>0</v>
      </c>
      <c r="F91" s="388">
        <v>0</v>
      </c>
      <c r="G91" s="387">
        <v>0</v>
      </c>
      <c r="H91" s="387">
        <v>174.7</v>
      </c>
      <c r="I91" s="388">
        <v>174.7</v>
      </c>
      <c r="J91" s="388">
        <v>174.7</v>
      </c>
    </row>
    <row r="92" spans="1:10" x14ac:dyDescent="0.25">
      <c r="A92" s="1164"/>
      <c r="B92" s="1166"/>
      <c r="C92" s="386" t="s">
        <v>1825</v>
      </c>
      <c r="D92" s="387">
        <v>2193.58</v>
      </c>
      <c r="E92" s="387">
        <v>0.13</v>
      </c>
      <c r="F92" s="388">
        <v>2193.71</v>
      </c>
      <c r="G92" s="387">
        <v>61.09</v>
      </c>
      <c r="H92" s="387">
        <v>61.09</v>
      </c>
      <c r="I92" s="388">
        <v>122.17</v>
      </c>
      <c r="J92" s="388">
        <v>2315.89</v>
      </c>
    </row>
    <row r="93" spans="1:10" x14ac:dyDescent="0.25">
      <c r="A93" s="1164"/>
      <c r="B93" s="1166"/>
      <c r="C93" s="386" t="s">
        <v>1826</v>
      </c>
      <c r="D93" s="387">
        <v>5098.96</v>
      </c>
      <c r="E93" s="387">
        <v>16595.77</v>
      </c>
      <c r="F93" s="388">
        <v>21694.73</v>
      </c>
      <c r="G93" s="387">
        <v>0</v>
      </c>
      <c r="H93" s="387">
        <v>0</v>
      </c>
      <c r="I93" s="388">
        <v>0</v>
      </c>
      <c r="J93" s="388">
        <v>21694.73</v>
      </c>
    </row>
    <row r="94" spans="1:10" x14ac:dyDescent="0.25">
      <c r="A94" s="1164"/>
      <c r="B94" s="1166"/>
      <c r="C94" s="386" t="s">
        <v>1850</v>
      </c>
      <c r="D94" s="387">
        <v>27207.79</v>
      </c>
      <c r="E94" s="387">
        <v>1062.6300000000001</v>
      </c>
      <c r="F94" s="388">
        <v>28270.42</v>
      </c>
      <c r="G94" s="387">
        <v>3809.2</v>
      </c>
      <c r="H94" s="387">
        <v>95.12</v>
      </c>
      <c r="I94" s="388">
        <v>3904.32</v>
      </c>
      <c r="J94" s="388">
        <v>32174.74</v>
      </c>
    </row>
    <row r="95" spans="1:10" x14ac:dyDescent="0.25">
      <c r="A95" s="1164"/>
      <c r="B95" s="1166"/>
      <c r="C95" s="386" t="s">
        <v>1801</v>
      </c>
      <c r="D95" s="387">
        <v>30708.79</v>
      </c>
      <c r="E95" s="387">
        <v>334.43</v>
      </c>
      <c r="F95" s="388">
        <v>31043.22</v>
      </c>
      <c r="G95" s="387">
        <v>15071.25</v>
      </c>
      <c r="H95" s="387">
        <v>1554.53</v>
      </c>
      <c r="I95" s="388">
        <v>16625.78</v>
      </c>
      <c r="J95" s="388">
        <v>47669</v>
      </c>
    </row>
    <row r="96" spans="1:10" x14ac:dyDescent="0.25">
      <c r="A96" s="1164"/>
      <c r="B96" s="1166"/>
      <c r="C96" s="386" t="s">
        <v>1834</v>
      </c>
      <c r="D96" s="387">
        <v>147035.26</v>
      </c>
      <c r="E96" s="387">
        <v>24514.73</v>
      </c>
      <c r="F96" s="388">
        <v>171550</v>
      </c>
      <c r="G96" s="387">
        <v>64723.56</v>
      </c>
      <c r="H96" s="387">
        <v>27714.71</v>
      </c>
      <c r="I96" s="388">
        <v>92438.27</v>
      </c>
      <c r="J96" s="388">
        <v>263988.26</v>
      </c>
    </row>
    <row r="97" spans="1:10" x14ac:dyDescent="0.25">
      <c r="A97" s="1164"/>
      <c r="B97" s="1166"/>
      <c r="C97" s="386" t="s">
        <v>1795</v>
      </c>
      <c r="D97" s="387">
        <v>676.97</v>
      </c>
      <c r="E97" s="387">
        <v>0.09</v>
      </c>
      <c r="F97" s="388">
        <v>677.06</v>
      </c>
      <c r="G97" s="387">
        <v>260.43</v>
      </c>
      <c r="H97" s="387">
        <v>351.2</v>
      </c>
      <c r="I97" s="388">
        <v>611.62</v>
      </c>
      <c r="J97" s="388">
        <v>1288.69</v>
      </c>
    </row>
    <row r="98" spans="1:10" x14ac:dyDescent="0.25">
      <c r="A98" s="1164"/>
      <c r="B98" s="1166"/>
      <c r="C98" s="386" t="s">
        <v>1827</v>
      </c>
      <c r="D98" s="387">
        <v>1596.54</v>
      </c>
      <c r="E98" s="387">
        <v>923.21</v>
      </c>
      <c r="F98" s="388">
        <v>2519.75</v>
      </c>
      <c r="G98" s="387">
        <v>0</v>
      </c>
      <c r="H98" s="387">
        <v>0</v>
      </c>
      <c r="I98" s="388">
        <v>0</v>
      </c>
      <c r="J98" s="388">
        <v>2519.75</v>
      </c>
    </row>
    <row r="99" spans="1:10" x14ac:dyDescent="0.25">
      <c r="A99" s="1164"/>
      <c r="B99" s="1166"/>
      <c r="C99" s="386" t="s">
        <v>1797</v>
      </c>
      <c r="D99" s="387">
        <v>276.60000000000002</v>
      </c>
      <c r="E99" s="387">
        <v>0</v>
      </c>
      <c r="F99" s="388">
        <v>276.60000000000002</v>
      </c>
      <c r="G99" s="387">
        <v>547.79999999999995</v>
      </c>
      <c r="H99" s="387">
        <v>0</v>
      </c>
      <c r="I99" s="388">
        <v>547.79999999999995</v>
      </c>
      <c r="J99" s="388">
        <v>824.4</v>
      </c>
    </row>
    <row r="100" spans="1:10" x14ac:dyDescent="0.25">
      <c r="A100" s="1164"/>
      <c r="B100" s="1166"/>
      <c r="C100" s="386" t="s">
        <v>2579</v>
      </c>
      <c r="D100" s="387">
        <v>37.15</v>
      </c>
      <c r="E100" s="387">
        <v>0</v>
      </c>
      <c r="F100" s="388">
        <v>37.15</v>
      </c>
      <c r="G100" s="387">
        <v>0</v>
      </c>
      <c r="H100" s="387">
        <v>0</v>
      </c>
      <c r="I100" s="388">
        <v>0</v>
      </c>
      <c r="J100" s="388">
        <v>37.15</v>
      </c>
    </row>
    <row r="101" spans="1:10" x14ac:dyDescent="0.25">
      <c r="A101" s="1164"/>
      <c r="B101" s="1166"/>
      <c r="C101" s="386" t="s">
        <v>1828</v>
      </c>
      <c r="D101" s="387">
        <v>52680.24</v>
      </c>
      <c r="E101" s="387">
        <v>8662.42</v>
      </c>
      <c r="F101" s="388">
        <v>61342.66</v>
      </c>
      <c r="G101" s="387">
        <v>31391.040000000001</v>
      </c>
      <c r="H101" s="387">
        <v>4379.1000000000004</v>
      </c>
      <c r="I101" s="388">
        <v>35770.14</v>
      </c>
      <c r="J101" s="388">
        <v>97112.79</v>
      </c>
    </row>
    <row r="102" spans="1:10" x14ac:dyDescent="0.25">
      <c r="A102" s="1164"/>
      <c r="B102" s="1166"/>
      <c r="C102" s="386" t="s">
        <v>1829</v>
      </c>
      <c r="D102" s="387">
        <v>34177.480000000003</v>
      </c>
      <c r="E102" s="387">
        <v>6231.04</v>
      </c>
      <c r="F102" s="388">
        <v>40408.519999999997</v>
      </c>
      <c r="G102" s="387">
        <v>17.8</v>
      </c>
      <c r="H102" s="387">
        <v>188</v>
      </c>
      <c r="I102" s="388">
        <v>205.8</v>
      </c>
      <c r="J102" s="388">
        <v>40614.32</v>
      </c>
    </row>
    <row r="103" spans="1:10" x14ac:dyDescent="0.25">
      <c r="A103" s="1164"/>
      <c r="B103" s="1166"/>
      <c r="C103" s="386" t="s">
        <v>1830</v>
      </c>
      <c r="D103" s="387">
        <v>776.65</v>
      </c>
      <c r="E103" s="387">
        <v>424.03</v>
      </c>
      <c r="F103" s="388">
        <v>1200.68</v>
      </c>
      <c r="G103" s="387">
        <v>0</v>
      </c>
      <c r="H103" s="387">
        <v>0</v>
      </c>
      <c r="I103" s="388">
        <v>0</v>
      </c>
      <c r="J103" s="388">
        <v>1200.68</v>
      </c>
    </row>
    <row r="104" spans="1:10" x14ac:dyDescent="0.25">
      <c r="A104" s="1164"/>
      <c r="B104" s="1166"/>
      <c r="C104" s="386" t="s">
        <v>1831</v>
      </c>
      <c r="D104" s="387">
        <v>1333.33</v>
      </c>
      <c r="E104" s="387">
        <v>1820.69</v>
      </c>
      <c r="F104" s="388">
        <v>3154.02</v>
      </c>
      <c r="G104" s="387">
        <v>818.24</v>
      </c>
      <c r="H104" s="387">
        <v>492.06</v>
      </c>
      <c r="I104" s="388">
        <v>1310.3</v>
      </c>
      <c r="J104" s="388">
        <v>4464.3100000000004</v>
      </c>
    </row>
    <row r="105" spans="1:10" x14ac:dyDescent="0.25">
      <c r="A105" s="1164"/>
      <c r="B105" s="1166"/>
      <c r="C105" s="386" t="s">
        <v>1832</v>
      </c>
      <c r="D105" s="387">
        <v>263.88</v>
      </c>
      <c r="E105" s="387">
        <v>0</v>
      </c>
      <c r="F105" s="388">
        <v>263.88</v>
      </c>
      <c r="G105" s="387">
        <v>3222.67</v>
      </c>
      <c r="H105" s="387">
        <v>0</v>
      </c>
      <c r="I105" s="388">
        <v>3222.67</v>
      </c>
      <c r="J105" s="388">
        <v>3486.55</v>
      </c>
    </row>
    <row r="106" spans="1:10" x14ac:dyDescent="0.25">
      <c r="A106" s="1164"/>
      <c r="B106" s="1166"/>
      <c r="C106" s="386" t="s">
        <v>1798</v>
      </c>
      <c r="D106" s="387">
        <v>2315.7199999999998</v>
      </c>
      <c r="E106" s="387">
        <v>0</v>
      </c>
      <c r="F106" s="388">
        <v>2315.7199999999998</v>
      </c>
      <c r="G106" s="387">
        <v>0</v>
      </c>
      <c r="H106" s="387">
        <v>0</v>
      </c>
      <c r="I106" s="388">
        <v>0</v>
      </c>
      <c r="J106" s="388">
        <v>2315.7199999999998</v>
      </c>
    </row>
    <row r="107" spans="1:10" x14ac:dyDescent="0.25">
      <c r="A107" s="1164"/>
      <c r="B107" s="1166"/>
      <c r="C107" s="386" t="s">
        <v>1799</v>
      </c>
      <c r="D107" s="387">
        <v>163.69</v>
      </c>
      <c r="E107" s="387">
        <v>0</v>
      </c>
      <c r="F107" s="388">
        <v>163.69</v>
      </c>
      <c r="G107" s="387">
        <v>0</v>
      </c>
      <c r="H107" s="387">
        <v>0</v>
      </c>
      <c r="I107" s="388">
        <v>0</v>
      </c>
      <c r="J107" s="388">
        <v>163.69</v>
      </c>
    </row>
    <row r="108" spans="1:10" x14ac:dyDescent="0.25">
      <c r="A108" s="1164"/>
      <c r="B108" s="1166"/>
      <c r="C108" s="386" t="s">
        <v>1833</v>
      </c>
      <c r="D108" s="387">
        <v>537.99</v>
      </c>
      <c r="E108" s="387">
        <v>730.21</v>
      </c>
      <c r="F108" s="388">
        <v>1268.2</v>
      </c>
      <c r="G108" s="387">
        <v>0</v>
      </c>
      <c r="H108" s="387">
        <v>0</v>
      </c>
      <c r="I108" s="388">
        <v>0</v>
      </c>
      <c r="J108" s="388">
        <v>1268.2</v>
      </c>
    </row>
    <row r="109" spans="1:10" x14ac:dyDescent="0.25">
      <c r="A109" s="1163"/>
      <c r="B109" s="1167"/>
      <c r="C109" s="389" t="s">
        <v>26</v>
      </c>
      <c r="D109" s="388">
        <v>432006.74</v>
      </c>
      <c r="E109" s="388">
        <v>132075.91</v>
      </c>
      <c r="F109" s="388">
        <v>564082.64</v>
      </c>
      <c r="G109" s="388">
        <v>359023.18</v>
      </c>
      <c r="H109" s="388">
        <v>53487.65</v>
      </c>
      <c r="I109" s="388">
        <v>412510.83</v>
      </c>
      <c r="J109" s="388">
        <v>976593.48</v>
      </c>
    </row>
    <row r="110" spans="1:10" x14ac:dyDescent="0.25">
      <c r="A110" s="397" t="s">
        <v>26</v>
      </c>
      <c r="B110" s="398"/>
      <c r="C110" s="398"/>
      <c r="D110" s="388">
        <v>2159277</v>
      </c>
      <c r="E110" s="388">
        <v>451333.39</v>
      </c>
      <c r="F110" s="388">
        <v>2610610.39</v>
      </c>
      <c r="G110" s="388">
        <v>3217569.97</v>
      </c>
      <c r="H110" s="388">
        <v>3853984.3</v>
      </c>
      <c r="I110" s="388">
        <v>7071554.2699999996</v>
      </c>
      <c r="J110" s="388">
        <v>9682164.6699999999</v>
      </c>
    </row>
    <row r="111" spans="1:10" x14ac:dyDescent="0.25">
      <c r="A111" s="121"/>
      <c r="B111" s="122"/>
      <c r="C111" s="76"/>
      <c r="D111" s="76"/>
      <c r="E111" s="76"/>
      <c r="F111" s="76"/>
      <c r="G111" s="76"/>
    </row>
    <row r="112" spans="1:10" x14ac:dyDescent="0.25">
      <c r="A112" s="121"/>
      <c r="B112" s="122"/>
      <c r="C112" s="76"/>
      <c r="D112" s="76"/>
      <c r="E112" s="76"/>
      <c r="F112" s="76"/>
      <c r="G112" s="76"/>
    </row>
    <row r="113" spans="1:7" x14ac:dyDescent="0.25">
      <c r="A113" s="121"/>
      <c r="B113" s="122"/>
      <c r="C113" s="76"/>
      <c r="D113" s="76"/>
      <c r="E113" s="76"/>
      <c r="F113" s="76"/>
      <c r="G113" s="76"/>
    </row>
    <row r="114" spans="1:7" x14ac:dyDescent="0.25">
      <c r="A114" s="121"/>
      <c r="B114" s="122"/>
      <c r="C114" s="76"/>
      <c r="D114" s="76"/>
      <c r="E114" s="76"/>
      <c r="F114" s="76"/>
      <c r="G114" s="76"/>
    </row>
    <row r="115" spans="1:7" x14ac:dyDescent="0.25">
      <c r="A115" s="121"/>
      <c r="B115" s="122"/>
      <c r="C115" s="76"/>
      <c r="D115" s="76"/>
      <c r="E115" s="76"/>
      <c r="F115" s="76"/>
      <c r="G115" s="76"/>
    </row>
    <row r="116" spans="1:7" x14ac:dyDescent="0.25">
      <c r="A116" s="121"/>
      <c r="B116" s="122"/>
      <c r="C116" s="76"/>
      <c r="D116" s="76"/>
      <c r="E116" s="76"/>
      <c r="F116" s="76"/>
      <c r="G116" s="76"/>
    </row>
    <row r="117" spans="1:7" x14ac:dyDescent="0.25">
      <c r="A117" s="121"/>
      <c r="B117" s="122"/>
      <c r="C117" s="76"/>
      <c r="D117" s="76"/>
      <c r="E117" s="76"/>
      <c r="F117" s="76"/>
      <c r="G117" s="76"/>
    </row>
    <row r="118" spans="1:7" x14ac:dyDescent="0.25">
      <c r="A118" s="121"/>
      <c r="B118" s="122"/>
      <c r="C118" s="76"/>
      <c r="D118" s="76"/>
      <c r="E118" s="76"/>
      <c r="F118" s="76"/>
      <c r="G118" s="76"/>
    </row>
    <row r="119" spans="1:7" x14ac:dyDescent="0.25">
      <c r="A119" s="121"/>
      <c r="B119" s="122"/>
      <c r="C119" s="76"/>
      <c r="D119" s="76"/>
      <c r="E119" s="76"/>
      <c r="F119" s="76"/>
      <c r="G119" s="76"/>
    </row>
    <row r="120" spans="1:7" x14ac:dyDescent="0.25">
      <c r="A120" s="121"/>
      <c r="B120" s="122"/>
      <c r="C120" s="76"/>
      <c r="D120" s="76"/>
      <c r="E120" s="76"/>
      <c r="F120" s="76"/>
      <c r="G120" s="76"/>
    </row>
    <row r="121" spans="1:7" x14ac:dyDescent="0.25">
      <c r="A121" s="121"/>
      <c r="B121" s="122"/>
      <c r="C121" s="76"/>
      <c r="D121" s="76"/>
      <c r="E121" s="76"/>
      <c r="F121" s="76"/>
      <c r="G121" s="76"/>
    </row>
    <row r="122" spans="1:7" x14ac:dyDescent="0.25">
      <c r="A122" s="121"/>
      <c r="B122" s="122"/>
      <c r="C122" s="76"/>
      <c r="D122" s="76"/>
      <c r="E122" s="76"/>
      <c r="F122" s="76"/>
      <c r="G122" s="76"/>
    </row>
    <row r="123" spans="1:7" x14ac:dyDescent="0.25">
      <c r="A123" s="121"/>
      <c r="B123" s="122"/>
      <c r="C123" s="76"/>
      <c r="D123" s="76"/>
      <c r="E123" s="76"/>
      <c r="F123" s="76"/>
      <c r="G123" s="76"/>
    </row>
    <row r="124" spans="1:7" x14ac:dyDescent="0.25">
      <c r="A124" s="121"/>
      <c r="B124" s="122"/>
      <c r="C124" s="76"/>
      <c r="D124" s="76"/>
      <c r="E124" s="76"/>
      <c r="F124" s="76"/>
      <c r="G124" s="76"/>
    </row>
    <row r="125" spans="1:7" x14ac:dyDescent="0.25">
      <c r="A125" s="121"/>
      <c r="B125" s="122"/>
      <c r="C125" s="76"/>
      <c r="D125" s="76"/>
      <c r="E125" s="76"/>
      <c r="F125" s="76"/>
      <c r="G125" s="76"/>
    </row>
    <row r="126" spans="1:7" x14ac:dyDescent="0.25">
      <c r="A126" s="121"/>
      <c r="B126" s="122"/>
      <c r="C126" s="76"/>
      <c r="D126" s="76"/>
      <c r="E126" s="76"/>
      <c r="F126" s="76"/>
      <c r="G126" s="76"/>
    </row>
    <row r="127" spans="1:7" x14ac:dyDescent="0.25">
      <c r="A127" s="121"/>
      <c r="B127" s="122"/>
      <c r="C127" s="76"/>
      <c r="D127" s="76"/>
      <c r="E127" s="76"/>
      <c r="F127" s="76"/>
      <c r="G127" s="76"/>
    </row>
    <row r="128" spans="1:7" x14ac:dyDescent="0.25">
      <c r="A128" s="121"/>
      <c r="B128" s="122"/>
      <c r="C128" s="76"/>
      <c r="D128" s="76"/>
      <c r="E128" s="76"/>
      <c r="F128" s="76"/>
      <c r="G128" s="76"/>
    </row>
    <row r="129" spans="1:7" x14ac:dyDescent="0.25">
      <c r="A129" s="121"/>
      <c r="B129" s="122"/>
      <c r="C129" s="76"/>
      <c r="D129" s="76"/>
      <c r="E129" s="76"/>
      <c r="F129" s="76"/>
      <c r="G129" s="76"/>
    </row>
    <row r="130" spans="1:7" x14ac:dyDescent="0.25">
      <c r="A130" s="121"/>
      <c r="B130" s="122"/>
      <c r="C130" s="76"/>
      <c r="D130" s="76"/>
      <c r="E130" s="76"/>
      <c r="F130" s="76"/>
      <c r="G130" s="76"/>
    </row>
    <row r="131" spans="1:7" x14ac:dyDescent="0.25">
      <c r="A131" s="121"/>
      <c r="B131" s="122"/>
      <c r="C131" s="76"/>
      <c r="D131" s="76"/>
      <c r="E131" s="76"/>
      <c r="F131" s="76"/>
      <c r="G131" s="76"/>
    </row>
    <row r="132" spans="1:7" x14ac:dyDescent="0.25">
      <c r="A132" s="121"/>
      <c r="B132" s="122"/>
      <c r="C132" s="76"/>
      <c r="D132" s="76"/>
      <c r="E132" s="76"/>
      <c r="F132" s="76"/>
      <c r="G132" s="76"/>
    </row>
    <row r="133" spans="1:7" x14ac:dyDescent="0.25">
      <c r="A133" s="121"/>
      <c r="B133" s="122"/>
      <c r="C133" s="76"/>
      <c r="D133" s="76"/>
      <c r="E133" s="76"/>
      <c r="F133" s="76"/>
      <c r="G133" s="76"/>
    </row>
    <row r="134" spans="1:7" x14ac:dyDescent="0.25">
      <c r="A134" s="121"/>
      <c r="B134" s="122"/>
      <c r="C134" s="76"/>
      <c r="D134" s="76"/>
      <c r="E134" s="76"/>
      <c r="F134" s="76"/>
      <c r="G134" s="76"/>
    </row>
    <row r="135" spans="1:7" x14ac:dyDescent="0.25">
      <c r="A135" s="121"/>
      <c r="B135" s="122"/>
      <c r="C135" s="76"/>
      <c r="D135" s="76"/>
      <c r="E135" s="76"/>
      <c r="F135" s="76"/>
      <c r="G135" s="76"/>
    </row>
    <row r="136" spans="1:7" x14ac:dyDescent="0.25">
      <c r="A136" s="121"/>
      <c r="B136" s="122"/>
      <c r="C136" s="76"/>
      <c r="D136" s="76"/>
      <c r="E136" s="76"/>
      <c r="F136" s="76"/>
      <c r="G136" s="76"/>
    </row>
  </sheetData>
  <mergeCells count="10">
    <mergeCell ref="A45:A109"/>
    <mergeCell ref="B45:B109"/>
    <mergeCell ref="A6:C6"/>
    <mergeCell ref="D6:F6"/>
    <mergeCell ref="G6:I6"/>
    <mergeCell ref="A8:A16"/>
    <mergeCell ref="B8:B16"/>
    <mergeCell ref="A17:A44"/>
    <mergeCell ref="B17:B41"/>
    <mergeCell ref="B42:B44"/>
  </mergeCells>
  <pageMargins left="0.70866141732283472" right="0.19685039370078741" top="3.937007874015748E-2" bottom="3.937007874015748E-2" header="0" footer="0.31496062992125984"/>
  <pageSetup paperSize="9" scale="86" orientation="landscape" cellComments="asDisplayed" r:id="rId1"/>
  <rowBreaks count="1" manualBreakCount="1">
    <brk id="45" max="16383" man="1"/>
  </rowBreak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Hoja34">
    <tabColor rgb="FF00B050"/>
  </sheetPr>
  <dimension ref="A1:J143"/>
  <sheetViews>
    <sheetView topLeftCell="A34" zoomScaleNormal="100" workbookViewId="0">
      <selection activeCell="H48" sqref="H48"/>
    </sheetView>
  </sheetViews>
  <sheetFormatPr baseColWidth="10" defaultRowHeight="15" x14ac:dyDescent="0.25"/>
  <cols>
    <col min="1" max="1" width="16.85546875" style="74" customWidth="1"/>
    <col min="2" max="2" width="14.7109375" style="74" bestFit="1" customWidth="1"/>
    <col min="3" max="3" width="35" style="74" customWidth="1"/>
    <col min="4" max="7" width="14" style="74" customWidth="1"/>
    <col min="8" max="8" width="13.5703125" style="74" customWidth="1"/>
    <col min="9" max="16384" width="11.42578125" style="74"/>
  </cols>
  <sheetData>
    <row r="1" spans="1:10" ht="15.75" x14ac:dyDescent="0.25">
      <c r="A1" s="218" t="s">
        <v>970</v>
      </c>
      <c r="B1" s="157"/>
      <c r="C1" s="157"/>
      <c r="D1" s="157"/>
      <c r="E1" s="157"/>
      <c r="F1" s="157"/>
      <c r="G1" s="157"/>
    </row>
    <row r="2" spans="1:10" x14ac:dyDescent="0.25">
      <c r="A2" s="158"/>
      <c r="B2" s="157"/>
      <c r="C2" s="157"/>
      <c r="D2" s="157"/>
      <c r="E2" s="157"/>
      <c r="F2" s="157"/>
      <c r="G2" s="157"/>
    </row>
    <row r="3" spans="1:10" x14ac:dyDescent="0.25">
      <c r="A3" s="370"/>
      <c r="B3"/>
      <c r="C3"/>
      <c r="D3"/>
      <c r="E3"/>
      <c r="F3"/>
      <c r="G3"/>
      <c r="H3"/>
    </row>
    <row r="4" spans="1:10" x14ac:dyDescent="0.25">
      <c r="A4" s="1168"/>
      <c r="B4" s="1169"/>
      <c r="C4" s="1170"/>
      <c r="D4" s="1156" t="s">
        <v>1370</v>
      </c>
      <c r="E4" s="1171"/>
      <c r="F4" s="1157"/>
      <c r="G4" s="1156" t="s">
        <v>1371</v>
      </c>
      <c r="H4" s="1171"/>
      <c r="I4" s="1157"/>
      <c r="J4" s="374" t="s">
        <v>26</v>
      </c>
    </row>
    <row r="5" spans="1:10" x14ac:dyDescent="0.25">
      <c r="A5" s="372" t="s">
        <v>1445</v>
      </c>
      <c r="B5" s="394" t="s">
        <v>1628</v>
      </c>
      <c r="C5" s="395"/>
      <c r="D5" s="391" t="s">
        <v>1373</v>
      </c>
      <c r="E5" s="391" t="s">
        <v>1374</v>
      </c>
      <c r="F5" s="393" t="s">
        <v>26</v>
      </c>
      <c r="G5" s="391" t="s">
        <v>1373</v>
      </c>
      <c r="H5" s="391" t="s">
        <v>1374</v>
      </c>
      <c r="I5" s="393" t="s">
        <v>26</v>
      </c>
      <c r="J5" s="396"/>
    </row>
    <row r="6" spans="1:10" x14ac:dyDescent="0.25">
      <c r="A6" s="1162" t="s">
        <v>1446</v>
      </c>
      <c r="B6" s="1165"/>
      <c r="C6" s="386" t="s">
        <v>1781</v>
      </c>
      <c r="D6" s="387">
        <v>0</v>
      </c>
      <c r="E6" s="387">
        <v>0</v>
      </c>
      <c r="F6" s="388">
        <v>0</v>
      </c>
      <c r="G6" s="387">
        <v>0</v>
      </c>
      <c r="H6" s="387">
        <v>15140.2</v>
      </c>
      <c r="I6" s="388">
        <v>15140.2</v>
      </c>
      <c r="J6" s="388">
        <v>15140.2</v>
      </c>
    </row>
    <row r="7" spans="1:10" x14ac:dyDescent="0.25">
      <c r="A7" s="1164"/>
      <c r="B7" s="1166"/>
      <c r="C7" s="386" t="s">
        <v>1835</v>
      </c>
      <c r="D7" s="387">
        <v>17703.02</v>
      </c>
      <c r="E7" s="387">
        <v>0</v>
      </c>
      <c r="F7" s="388">
        <v>17703.02</v>
      </c>
      <c r="G7" s="387">
        <v>6470.04</v>
      </c>
      <c r="H7" s="387">
        <v>477066.19</v>
      </c>
      <c r="I7" s="388">
        <v>483536.23</v>
      </c>
      <c r="J7" s="388">
        <v>501239.25</v>
      </c>
    </row>
    <row r="8" spans="1:10" ht="15" customHeight="1" x14ac:dyDescent="0.25">
      <c r="A8" s="1164"/>
      <c r="B8" s="1166"/>
      <c r="C8" s="386" t="s">
        <v>1836</v>
      </c>
      <c r="D8" s="387">
        <v>0</v>
      </c>
      <c r="E8" s="387">
        <v>3993.03</v>
      </c>
      <c r="F8" s="388">
        <v>3993.03</v>
      </c>
      <c r="G8" s="387">
        <v>0</v>
      </c>
      <c r="H8" s="387">
        <v>30502.77</v>
      </c>
      <c r="I8" s="388">
        <v>30502.77</v>
      </c>
      <c r="J8" s="388">
        <v>34495.800000000003</v>
      </c>
    </row>
    <row r="9" spans="1:10" x14ac:dyDescent="0.25">
      <c r="A9" s="1164"/>
      <c r="B9" s="1166"/>
      <c r="C9" s="386" t="s">
        <v>1837</v>
      </c>
      <c r="D9" s="387">
        <v>0</v>
      </c>
      <c r="E9" s="387">
        <v>0</v>
      </c>
      <c r="F9" s="388">
        <v>0</v>
      </c>
      <c r="G9" s="387">
        <v>0</v>
      </c>
      <c r="H9" s="387">
        <v>9037649.1799999997</v>
      </c>
      <c r="I9" s="388">
        <v>9037649.1799999997</v>
      </c>
      <c r="J9" s="388">
        <v>9037649.1799999997</v>
      </c>
    </row>
    <row r="10" spans="1:10" x14ac:dyDescent="0.25">
      <c r="A10" s="1164"/>
      <c r="B10" s="1166"/>
      <c r="C10" s="386" t="s">
        <v>1838</v>
      </c>
      <c r="D10" s="387">
        <v>0</v>
      </c>
      <c r="E10" s="387">
        <v>0</v>
      </c>
      <c r="F10" s="388">
        <v>0</v>
      </c>
      <c r="G10" s="387">
        <v>2023.7</v>
      </c>
      <c r="H10" s="387">
        <v>18856.63</v>
      </c>
      <c r="I10" s="388">
        <v>20880.32</v>
      </c>
      <c r="J10" s="388">
        <v>20880.32</v>
      </c>
    </row>
    <row r="11" spans="1:10" x14ac:dyDescent="0.25">
      <c r="A11" s="1164"/>
      <c r="B11" s="1166"/>
      <c r="C11" s="386" t="s">
        <v>1774</v>
      </c>
      <c r="D11" s="387">
        <v>29631.41</v>
      </c>
      <c r="E11" s="387">
        <v>0</v>
      </c>
      <c r="F11" s="388">
        <v>29631.41</v>
      </c>
      <c r="G11" s="387">
        <v>16547.36</v>
      </c>
      <c r="H11" s="387">
        <v>0</v>
      </c>
      <c r="I11" s="388">
        <v>16547.36</v>
      </c>
      <c r="J11" s="388">
        <v>46178.77</v>
      </c>
    </row>
    <row r="12" spans="1:10" x14ac:dyDescent="0.25">
      <c r="A12" s="1164"/>
      <c r="B12" s="1166"/>
      <c r="C12" s="386" t="s">
        <v>1839</v>
      </c>
      <c r="D12" s="387">
        <v>69918.05</v>
      </c>
      <c r="E12" s="387">
        <v>0</v>
      </c>
      <c r="F12" s="388">
        <v>69918.05</v>
      </c>
      <c r="G12" s="387">
        <v>756730.14</v>
      </c>
      <c r="H12" s="387">
        <v>0</v>
      </c>
      <c r="I12" s="388">
        <v>756730.14</v>
      </c>
      <c r="J12" s="388">
        <v>826648.18</v>
      </c>
    </row>
    <row r="13" spans="1:10" x14ac:dyDescent="0.25">
      <c r="A13" s="1164"/>
      <c r="B13" s="1166"/>
      <c r="C13" s="386" t="s">
        <v>1840</v>
      </c>
      <c r="D13" s="387">
        <v>0</v>
      </c>
      <c r="E13" s="387">
        <v>21584.39</v>
      </c>
      <c r="F13" s="388">
        <v>21584.39</v>
      </c>
      <c r="G13" s="387">
        <v>0</v>
      </c>
      <c r="H13" s="387">
        <v>0</v>
      </c>
      <c r="I13" s="388">
        <v>0</v>
      </c>
      <c r="J13" s="388">
        <v>21584.39</v>
      </c>
    </row>
    <row r="14" spans="1:10" x14ac:dyDescent="0.25">
      <c r="A14" s="1164"/>
      <c r="B14" s="1166"/>
      <c r="C14" s="386" t="s">
        <v>1841</v>
      </c>
      <c r="D14" s="387">
        <v>0</v>
      </c>
      <c r="E14" s="387">
        <v>2298</v>
      </c>
      <c r="F14" s="388">
        <v>2298</v>
      </c>
      <c r="G14" s="387">
        <v>0</v>
      </c>
      <c r="H14" s="387">
        <v>12947.51</v>
      </c>
      <c r="I14" s="388">
        <v>12947.51</v>
      </c>
      <c r="J14" s="388">
        <v>15245.51</v>
      </c>
    </row>
    <row r="15" spans="1:10" x14ac:dyDescent="0.25">
      <c r="A15" s="1164"/>
      <c r="B15" s="1166"/>
      <c r="C15" s="386" t="s">
        <v>1842</v>
      </c>
      <c r="D15" s="387">
        <v>78166.12</v>
      </c>
      <c r="E15" s="387">
        <v>0</v>
      </c>
      <c r="F15" s="388">
        <v>78166.12</v>
      </c>
      <c r="G15" s="387">
        <v>5456.74</v>
      </c>
      <c r="H15" s="387">
        <v>0</v>
      </c>
      <c r="I15" s="388">
        <v>5456.74</v>
      </c>
      <c r="J15" s="388">
        <v>83622.86</v>
      </c>
    </row>
    <row r="16" spans="1:10" x14ac:dyDescent="0.25">
      <c r="A16" s="1164"/>
      <c r="B16" s="1166"/>
      <c r="C16" s="386" t="s">
        <v>1843</v>
      </c>
      <c r="D16" s="387">
        <v>343972.07</v>
      </c>
      <c r="E16" s="387">
        <v>153218.38</v>
      </c>
      <c r="F16" s="388">
        <v>497190.45</v>
      </c>
      <c r="G16" s="387">
        <v>1065525.1200000001</v>
      </c>
      <c r="H16" s="387">
        <v>1204472.52</v>
      </c>
      <c r="I16" s="388">
        <v>2269997.64</v>
      </c>
      <c r="J16" s="388">
        <v>2767188.09</v>
      </c>
    </row>
    <row r="17" spans="1:10" x14ac:dyDescent="0.25">
      <c r="A17" s="1164"/>
      <c r="B17" s="1166"/>
      <c r="C17" s="386" t="s">
        <v>1775</v>
      </c>
      <c r="D17" s="387">
        <v>0</v>
      </c>
      <c r="E17" s="387">
        <v>2400.4899999999998</v>
      </c>
      <c r="F17" s="388">
        <v>2400.4899999999998</v>
      </c>
      <c r="G17" s="387">
        <v>2099.5</v>
      </c>
      <c r="H17" s="387">
        <v>1664.14</v>
      </c>
      <c r="I17" s="388">
        <v>3763.64</v>
      </c>
      <c r="J17" s="388">
        <v>6164.13</v>
      </c>
    </row>
    <row r="18" spans="1:10" x14ac:dyDescent="0.25">
      <c r="A18" s="1164"/>
      <c r="B18" s="1166"/>
      <c r="C18" s="386" t="s">
        <v>1844</v>
      </c>
      <c r="D18" s="387">
        <v>82714.350000000006</v>
      </c>
      <c r="E18" s="387">
        <v>0</v>
      </c>
      <c r="F18" s="388">
        <v>82714.350000000006</v>
      </c>
      <c r="G18" s="387">
        <v>238336.25</v>
      </c>
      <c r="H18" s="387">
        <v>0</v>
      </c>
      <c r="I18" s="388">
        <v>238336.25</v>
      </c>
      <c r="J18" s="388">
        <v>321050.59999999998</v>
      </c>
    </row>
    <row r="19" spans="1:10" x14ac:dyDescent="0.25">
      <c r="A19" s="1164"/>
      <c r="B19" s="1166"/>
      <c r="C19" s="386" t="s">
        <v>1845</v>
      </c>
      <c r="D19" s="387">
        <v>39732.94</v>
      </c>
      <c r="E19" s="387">
        <v>91968.59</v>
      </c>
      <c r="F19" s="388">
        <v>131701.53</v>
      </c>
      <c r="G19" s="387">
        <v>341120.86</v>
      </c>
      <c r="H19" s="387">
        <v>1382.5</v>
      </c>
      <c r="I19" s="388">
        <v>342503.36</v>
      </c>
      <c r="J19" s="388">
        <v>474204.89</v>
      </c>
    </row>
    <row r="20" spans="1:10" x14ac:dyDescent="0.25">
      <c r="A20" s="1164"/>
      <c r="B20" s="1166"/>
      <c r="C20" s="386" t="s">
        <v>1846</v>
      </c>
      <c r="D20" s="387">
        <v>245079.59</v>
      </c>
      <c r="E20" s="387">
        <v>0</v>
      </c>
      <c r="F20" s="388">
        <v>245079.59</v>
      </c>
      <c r="G20" s="387">
        <v>257900.47</v>
      </c>
      <c r="H20" s="387">
        <v>0</v>
      </c>
      <c r="I20" s="388">
        <v>257900.47</v>
      </c>
      <c r="J20" s="388">
        <v>502980.05</v>
      </c>
    </row>
    <row r="21" spans="1:10" x14ac:dyDescent="0.25">
      <c r="A21" s="1164"/>
      <c r="B21" s="1166"/>
      <c r="C21" s="386" t="s">
        <v>1814</v>
      </c>
      <c r="D21" s="387">
        <v>817394.92</v>
      </c>
      <c r="E21" s="387">
        <v>344305.84</v>
      </c>
      <c r="F21" s="388">
        <v>1161700.75</v>
      </c>
      <c r="G21" s="387">
        <v>167918.69</v>
      </c>
      <c r="H21" s="387">
        <v>84029.1</v>
      </c>
      <c r="I21" s="388">
        <v>251947.79</v>
      </c>
      <c r="J21" s="388">
        <v>1413648.54</v>
      </c>
    </row>
    <row r="22" spans="1:10" x14ac:dyDescent="0.25">
      <c r="A22" s="1164"/>
      <c r="B22" s="1166"/>
      <c r="C22" s="386" t="s">
        <v>1847</v>
      </c>
      <c r="D22" s="387">
        <v>0</v>
      </c>
      <c r="E22" s="387">
        <v>230390.7</v>
      </c>
      <c r="F22" s="388">
        <v>230390.7</v>
      </c>
      <c r="G22" s="387">
        <v>0</v>
      </c>
      <c r="H22" s="387">
        <v>82471.89</v>
      </c>
      <c r="I22" s="388">
        <v>82471.89</v>
      </c>
      <c r="J22" s="388">
        <v>312862.58</v>
      </c>
    </row>
    <row r="23" spans="1:10" x14ac:dyDescent="0.25">
      <c r="A23" s="1164"/>
      <c r="B23" s="1166"/>
      <c r="C23" s="386" t="s">
        <v>1526</v>
      </c>
      <c r="D23" s="387">
        <v>0</v>
      </c>
      <c r="E23" s="387">
        <v>0</v>
      </c>
      <c r="F23" s="388">
        <v>0</v>
      </c>
      <c r="G23" s="387">
        <v>70730.41</v>
      </c>
      <c r="H23" s="387">
        <v>3091321.07</v>
      </c>
      <c r="I23" s="388">
        <v>3162051.48</v>
      </c>
      <c r="J23" s="388">
        <v>3162051.48</v>
      </c>
    </row>
    <row r="24" spans="1:10" x14ac:dyDescent="0.25">
      <c r="A24" s="1164"/>
      <c r="B24" s="1166"/>
      <c r="C24" s="386" t="s">
        <v>506</v>
      </c>
      <c r="D24" s="387">
        <v>4003.51</v>
      </c>
      <c r="E24" s="387">
        <v>11203.45</v>
      </c>
      <c r="F24" s="388">
        <v>15206.96</v>
      </c>
      <c r="G24" s="387">
        <v>35518.639999999999</v>
      </c>
      <c r="H24" s="387">
        <v>139338.47</v>
      </c>
      <c r="I24" s="388">
        <v>174857.11</v>
      </c>
      <c r="J24" s="388">
        <v>190064.07</v>
      </c>
    </row>
    <row r="25" spans="1:10" x14ac:dyDescent="0.25">
      <c r="A25" s="1164"/>
      <c r="B25" s="1166"/>
      <c r="C25" s="386" t="s">
        <v>1777</v>
      </c>
      <c r="D25" s="387">
        <v>2437.42</v>
      </c>
      <c r="E25" s="387">
        <v>0</v>
      </c>
      <c r="F25" s="388">
        <v>2437.42</v>
      </c>
      <c r="G25" s="387">
        <v>525776.74</v>
      </c>
      <c r="H25" s="387">
        <v>532632.03</v>
      </c>
      <c r="I25" s="388">
        <v>1058408.76</v>
      </c>
      <c r="J25" s="388">
        <v>1060846.18</v>
      </c>
    </row>
    <row r="26" spans="1:10" x14ac:dyDescent="0.25">
      <c r="A26" s="1164"/>
      <c r="B26" s="1166"/>
      <c r="C26" s="386" t="s">
        <v>1778</v>
      </c>
      <c r="D26" s="387">
        <v>50219.69</v>
      </c>
      <c r="E26" s="387">
        <v>0</v>
      </c>
      <c r="F26" s="388">
        <v>50219.69</v>
      </c>
      <c r="G26" s="387">
        <v>302693.77</v>
      </c>
      <c r="H26" s="387">
        <v>0</v>
      </c>
      <c r="I26" s="388">
        <v>302693.77</v>
      </c>
      <c r="J26" s="388">
        <v>352913.47</v>
      </c>
    </row>
    <row r="27" spans="1:10" x14ac:dyDescent="0.25">
      <c r="A27" s="1164"/>
      <c r="B27" s="1166"/>
      <c r="C27" s="386" t="s">
        <v>2580</v>
      </c>
      <c r="D27" s="387">
        <v>0</v>
      </c>
      <c r="E27" s="387">
        <v>0</v>
      </c>
      <c r="F27" s="388">
        <v>0</v>
      </c>
      <c r="G27" s="387">
        <v>0</v>
      </c>
      <c r="H27" s="387">
        <v>17996.97</v>
      </c>
      <c r="I27" s="388">
        <v>17996.97</v>
      </c>
      <c r="J27" s="388">
        <v>17996.97</v>
      </c>
    </row>
    <row r="28" spans="1:10" x14ac:dyDescent="0.25">
      <c r="A28" s="1164"/>
      <c r="B28" s="1166"/>
      <c r="C28" s="386" t="s">
        <v>1848</v>
      </c>
      <c r="D28" s="387">
        <v>0</v>
      </c>
      <c r="E28" s="387">
        <v>0</v>
      </c>
      <c r="F28" s="388">
        <v>0</v>
      </c>
      <c r="G28" s="387">
        <v>27275.69</v>
      </c>
      <c r="H28" s="387">
        <v>24672.09</v>
      </c>
      <c r="I28" s="388">
        <v>51947.78</v>
      </c>
      <c r="J28" s="388">
        <v>51947.78</v>
      </c>
    </row>
    <row r="29" spans="1:10" x14ac:dyDescent="0.25">
      <c r="A29" s="1164"/>
      <c r="B29" s="1166"/>
      <c r="C29" s="386" t="s">
        <v>1849</v>
      </c>
      <c r="D29" s="387">
        <v>0</v>
      </c>
      <c r="E29" s="387">
        <v>0</v>
      </c>
      <c r="F29" s="388">
        <v>0</v>
      </c>
      <c r="G29" s="387">
        <v>0</v>
      </c>
      <c r="H29" s="387">
        <v>105870.03</v>
      </c>
      <c r="I29" s="388">
        <v>105870.03</v>
      </c>
      <c r="J29" s="388">
        <v>105870.03</v>
      </c>
    </row>
    <row r="30" spans="1:10" x14ac:dyDescent="0.25">
      <c r="A30" s="1164"/>
      <c r="B30" s="1166"/>
      <c r="C30" s="386" t="s">
        <v>1850</v>
      </c>
      <c r="D30" s="387">
        <v>5099.9799999999996</v>
      </c>
      <c r="E30" s="387">
        <v>1733.47</v>
      </c>
      <c r="F30" s="388">
        <v>6833.44</v>
      </c>
      <c r="G30" s="387">
        <v>3869.89</v>
      </c>
      <c r="H30" s="387">
        <v>98079.84</v>
      </c>
      <c r="I30" s="388">
        <v>101949.73</v>
      </c>
      <c r="J30" s="388">
        <v>108783.17</v>
      </c>
    </row>
    <row r="31" spans="1:10" x14ac:dyDescent="0.25">
      <c r="A31" s="1164"/>
      <c r="B31" s="1166"/>
      <c r="C31" s="386" t="s">
        <v>1800</v>
      </c>
      <c r="D31" s="387">
        <v>0</v>
      </c>
      <c r="E31" s="387">
        <v>0</v>
      </c>
      <c r="F31" s="388">
        <v>0</v>
      </c>
      <c r="G31" s="387">
        <v>0</v>
      </c>
      <c r="H31" s="387">
        <v>10015.74</v>
      </c>
      <c r="I31" s="388">
        <v>10015.74</v>
      </c>
      <c r="J31" s="388">
        <v>10015.74</v>
      </c>
    </row>
    <row r="32" spans="1:10" x14ac:dyDescent="0.25">
      <c r="A32" s="1163"/>
      <c r="B32" s="1167"/>
      <c r="C32" s="389" t="s">
        <v>26</v>
      </c>
      <c r="D32" s="388">
        <v>1786073.05</v>
      </c>
      <c r="E32" s="388">
        <v>863096.33</v>
      </c>
      <c r="F32" s="388">
        <v>2649169.38</v>
      </c>
      <c r="G32" s="388">
        <v>3825994.01</v>
      </c>
      <c r="H32" s="388">
        <v>14986108.84</v>
      </c>
      <c r="I32" s="388">
        <v>18812102.850000001</v>
      </c>
      <c r="J32" s="388">
        <v>21461272.23</v>
      </c>
    </row>
    <row r="33" spans="1:10" x14ac:dyDescent="0.25">
      <c r="A33" s="1162" t="s">
        <v>1447</v>
      </c>
      <c r="B33" s="1172" t="s">
        <v>1643</v>
      </c>
      <c r="C33" s="386" t="s">
        <v>1781</v>
      </c>
      <c r="D33" s="387">
        <v>0</v>
      </c>
      <c r="E33" s="387">
        <v>0</v>
      </c>
      <c r="F33" s="388">
        <v>0</v>
      </c>
      <c r="G33" s="387">
        <v>0</v>
      </c>
      <c r="H33" s="387">
        <v>12007.69</v>
      </c>
      <c r="I33" s="388">
        <v>12007.69</v>
      </c>
      <c r="J33" s="388">
        <v>12007.69</v>
      </c>
    </row>
    <row r="34" spans="1:10" x14ac:dyDescent="0.25">
      <c r="A34" s="1164"/>
      <c r="B34" s="1173"/>
      <c r="C34" s="386" t="s">
        <v>1800</v>
      </c>
      <c r="D34" s="387">
        <v>0</v>
      </c>
      <c r="E34" s="387">
        <v>0</v>
      </c>
      <c r="F34" s="388">
        <v>0</v>
      </c>
      <c r="G34" s="387">
        <v>0</v>
      </c>
      <c r="H34" s="387">
        <v>5006.47</v>
      </c>
      <c r="I34" s="388">
        <v>5006.47</v>
      </c>
      <c r="J34" s="388">
        <v>5006.47</v>
      </c>
    </row>
    <row r="35" spans="1:10" x14ac:dyDescent="0.25">
      <c r="A35" s="1164"/>
      <c r="B35" s="1174"/>
      <c r="C35" s="389" t="s">
        <v>26</v>
      </c>
      <c r="D35" s="388">
        <v>0</v>
      </c>
      <c r="E35" s="388">
        <v>0</v>
      </c>
      <c r="F35" s="388">
        <v>0</v>
      </c>
      <c r="G35" s="388">
        <v>0</v>
      </c>
      <c r="H35" s="388">
        <v>17014.16</v>
      </c>
      <c r="I35" s="388">
        <v>17014.16</v>
      </c>
      <c r="J35" s="388">
        <v>17014.16</v>
      </c>
    </row>
    <row r="36" spans="1:10" x14ac:dyDescent="0.25">
      <c r="A36" s="1164"/>
      <c r="B36" s="1172" t="s">
        <v>1644</v>
      </c>
      <c r="C36" s="386" t="s">
        <v>1851</v>
      </c>
      <c r="D36" s="387">
        <v>0</v>
      </c>
      <c r="E36" s="387">
        <v>0</v>
      </c>
      <c r="F36" s="388">
        <v>0</v>
      </c>
      <c r="G36" s="387">
        <v>297354</v>
      </c>
      <c r="H36" s="387">
        <v>13803.15</v>
      </c>
      <c r="I36" s="388">
        <v>311157.15000000002</v>
      </c>
      <c r="J36" s="388">
        <v>311157.15000000002</v>
      </c>
    </row>
    <row r="37" spans="1:10" x14ac:dyDescent="0.25">
      <c r="A37" s="1164"/>
      <c r="B37" s="1173"/>
      <c r="C37" s="386" t="s">
        <v>1793</v>
      </c>
      <c r="D37" s="387">
        <v>0</v>
      </c>
      <c r="E37" s="387">
        <v>0</v>
      </c>
      <c r="F37" s="388">
        <v>0</v>
      </c>
      <c r="G37" s="387">
        <v>875499.85</v>
      </c>
      <c r="H37" s="387">
        <v>343566.63</v>
      </c>
      <c r="I37" s="388">
        <v>1219066.48</v>
      </c>
      <c r="J37" s="388">
        <v>1219066.48</v>
      </c>
    </row>
    <row r="38" spans="1:10" x14ac:dyDescent="0.25">
      <c r="A38" s="1164"/>
      <c r="B38" s="1173"/>
      <c r="C38" s="386" t="s">
        <v>1801</v>
      </c>
      <c r="D38" s="387">
        <v>0</v>
      </c>
      <c r="E38" s="387">
        <v>0</v>
      </c>
      <c r="F38" s="388">
        <v>0</v>
      </c>
      <c r="G38" s="387">
        <v>68248.52</v>
      </c>
      <c r="H38" s="387">
        <v>0</v>
      </c>
      <c r="I38" s="388">
        <v>68248.52</v>
      </c>
      <c r="J38" s="388">
        <v>68248.52</v>
      </c>
    </row>
    <row r="39" spans="1:10" x14ac:dyDescent="0.25">
      <c r="A39" s="1163"/>
      <c r="B39" s="1174"/>
      <c r="C39" s="389" t="s">
        <v>26</v>
      </c>
      <c r="D39" s="388">
        <v>0</v>
      </c>
      <c r="E39" s="388">
        <v>0</v>
      </c>
      <c r="F39" s="388">
        <v>0</v>
      </c>
      <c r="G39" s="388">
        <v>1241102.3700000001</v>
      </c>
      <c r="H39" s="388">
        <v>357369.78</v>
      </c>
      <c r="I39" s="388">
        <v>1598472.15</v>
      </c>
      <c r="J39" s="388">
        <v>1598472.15</v>
      </c>
    </row>
    <row r="40" spans="1:10" x14ac:dyDescent="0.25">
      <c r="A40" s="1162" t="s">
        <v>1448</v>
      </c>
      <c r="B40" s="1165"/>
      <c r="C40" s="386" t="s">
        <v>1850</v>
      </c>
      <c r="D40" s="387">
        <v>0</v>
      </c>
      <c r="E40" s="387">
        <v>0</v>
      </c>
      <c r="F40" s="388">
        <v>0</v>
      </c>
      <c r="G40" s="387">
        <v>0</v>
      </c>
      <c r="H40" s="387">
        <v>0.04</v>
      </c>
      <c r="I40" s="388">
        <v>0.04</v>
      </c>
      <c r="J40" s="388">
        <v>0.04</v>
      </c>
    </row>
    <row r="41" spans="1:10" x14ac:dyDescent="0.25">
      <c r="A41" s="1164"/>
      <c r="B41" s="1166"/>
      <c r="C41" s="386" t="s">
        <v>1834</v>
      </c>
      <c r="D41" s="387">
        <v>4999.97</v>
      </c>
      <c r="E41" s="387">
        <v>0</v>
      </c>
      <c r="F41" s="388">
        <v>4999.97</v>
      </c>
      <c r="G41" s="387">
        <v>0</v>
      </c>
      <c r="H41" s="387">
        <v>3160.37</v>
      </c>
      <c r="I41" s="388">
        <v>3160.37</v>
      </c>
      <c r="J41" s="388">
        <v>8160.34</v>
      </c>
    </row>
    <row r="42" spans="1:10" x14ac:dyDescent="0.25">
      <c r="A42" s="1163"/>
      <c r="B42" s="1167"/>
      <c r="C42" s="389" t="s">
        <v>26</v>
      </c>
      <c r="D42" s="388">
        <v>4999.97</v>
      </c>
      <c r="E42" s="388">
        <v>0</v>
      </c>
      <c r="F42" s="388">
        <v>4999.97</v>
      </c>
      <c r="G42" s="388">
        <v>0</v>
      </c>
      <c r="H42" s="388">
        <v>3160.41</v>
      </c>
      <c r="I42" s="388">
        <v>3160.41</v>
      </c>
      <c r="J42" s="388">
        <v>8160.38</v>
      </c>
    </row>
    <row r="43" spans="1:10" x14ac:dyDescent="0.25">
      <c r="A43" s="397" t="s">
        <v>26</v>
      </c>
      <c r="B43" s="398"/>
      <c r="C43" s="398"/>
      <c r="D43" s="388">
        <v>1791073.02</v>
      </c>
      <c r="E43" s="388">
        <v>863096.33</v>
      </c>
      <c r="F43" s="388">
        <v>2654169.35</v>
      </c>
      <c r="G43" s="388">
        <v>5067096.38</v>
      </c>
      <c r="H43" s="388">
        <v>15363653.189999999</v>
      </c>
      <c r="I43" s="388">
        <v>20430749.57</v>
      </c>
      <c r="J43" s="388">
        <v>23084918.920000002</v>
      </c>
    </row>
    <row r="44" spans="1:10" x14ac:dyDescent="0.25">
      <c r="A44" s="77"/>
      <c r="B44" s="76"/>
      <c r="C44" s="76"/>
      <c r="D44" s="76"/>
      <c r="E44" s="76"/>
      <c r="F44" s="76"/>
      <c r="G44" s="76"/>
      <c r="H44" s="76"/>
    </row>
    <row r="45" spans="1:10" x14ac:dyDescent="0.25">
      <c r="A45" s="77"/>
      <c r="B45" s="76"/>
      <c r="C45" s="76"/>
      <c r="D45" s="76"/>
      <c r="E45" s="76"/>
      <c r="F45" s="76"/>
      <c r="G45" s="76"/>
      <c r="H45" s="76"/>
    </row>
    <row r="46" spans="1:10" x14ac:dyDescent="0.25">
      <c r="A46" s="77"/>
      <c r="B46" s="76"/>
      <c r="C46" s="76"/>
      <c r="D46" s="76"/>
      <c r="E46" s="76"/>
      <c r="F46" s="76"/>
      <c r="G46" s="76"/>
      <c r="H46" s="76"/>
    </row>
    <row r="47" spans="1:10" x14ac:dyDescent="0.25">
      <c r="A47" s="77"/>
      <c r="B47" s="76"/>
      <c r="C47" s="76"/>
      <c r="D47" s="76"/>
      <c r="E47" s="76"/>
      <c r="F47" s="76"/>
      <c r="G47" s="76"/>
      <c r="H47" s="76"/>
    </row>
    <row r="48" spans="1:10" x14ac:dyDescent="0.25">
      <c r="A48" s="77"/>
      <c r="B48" s="76"/>
      <c r="C48" s="76"/>
      <c r="D48" s="76"/>
      <c r="E48" s="76"/>
      <c r="F48" s="76"/>
      <c r="G48" s="76"/>
      <c r="H48" s="76"/>
    </row>
    <row r="49" spans="1:8" x14ac:dyDescent="0.25">
      <c r="A49" s="77"/>
      <c r="B49" s="76"/>
      <c r="C49" s="76"/>
      <c r="D49" s="76"/>
      <c r="E49" s="76"/>
      <c r="F49" s="76"/>
      <c r="G49" s="76"/>
      <c r="H49" s="76"/>
    </row>
    <row r="50" spans="1:8" x14ac:dyDescent="0.25">
      <c r="A50" s="77"/>
      <c r="B50" s="76"/>
      <c r="C50" s="76"/>
      <c r="D50" s="76"/>
      <c r="E50" s="76"/>
      <c r="F50" s="76"/>
      <c r="G50" s="76"/>
      <c r="H50" s="76"/>
    </row>
    <row r="51" spans="1:8" x14ac:dyDescent="0.25">
      <c r="A51" s="77"/>
      <c r="B51" s="76"/>
      <c r="C51" s="76"/>
      <c r="D51" s="76"/>
      <c r="E51" s="76"/>
      <c r="F51" s="76"/>
      <c r="G51" s="76"/>
      <c r="H51" s="76"/>
    </row>
    <row r="52" spans="1:8" x14ac:dyDescent="0.25">
      <c r="A52" s="77"/>
      <c r="B52" s="76"/>
      <c r="C52" s="76"/>
      <c r="D52" s="76"/>
      <c r="E52" s="76"/>
      <c r="F52" s="76"/>
      <c r="G52" s="76"/>
      <c r="H52" s="76"/>
    </row>
    <row r="53" spans="1:8" x14ac:dyDescent="0.25">
      <c r="A53" s="77"/>
      <c r="B53" s="76"/>
      <c r="C53" s="76"/>
      <c r="D53" s="76"/>
      <c r="E53" s="76"/>
      <c r="F53" s="76"/>
      <c r="G53" s="76"/>
      <c r="H53" s="76"/>
    </row>
    <row r="54" spans="1:8" x14ac:dyDescent="0.25">
      <c r="A54" s="77"/>
      <c r="B54" s="76"/>
      <c r="C54" s="76"/>
      <c r="D54" s="76"/>
      <c r="E54" s="76"/>
      <c r="F54" s="76"/>
      <c r="G54" s="76"/>
      <c r="H54" s="76"/>
    </row>
    <row r="55" spans="1:8" x14ac:dyDescent="0.25">
      <c r="A55" s="77"/>
      <c r="B55" s="76"/>
      <c r="C55" s="76"/>
      <c r="D55" s="76"/>
      <c r="E55" s="76"/>
      <c r="F55" s="76"/>
      <c r="G55" s="76"/>
      <c r="H55" s="76"/>
    </row>
    <row r="56" spans="1:8" x14ac:dyDescent="0.25">
      <c r="A56" s="77"/>
      <c r="B56" s="76"/>
      <c r="C56" s="76"/>
      <c r="D56" s="76"/>
      <c r="E56" s="76"/>
      <c r="F56" s="76"/>
      <c r="G56" s="76"/>
      <c r="H56" s="76"/>
    </row>
    <row r="57" spans="1:8" x14ac:dyDescent="0.25">
      <c r="A57" s="77"/>
      <c r="B57" s="76"/>
      <c r="C57" s="76"/>
      <c r="D57" s="76"/>
      <c r="E57" s="76"/>
      <c r="F57" s="76"/>
      <c r="G57" s="76"/>
      <c r="H57" s="76"/>
    </row>
    <row r="58" spans="1:8" x14ac:dyDescent="0.25">
      <c r="A58" s="77"/>
      <c r="B58" s="76"/>
      <c r="C58" s="76"/>
      <c r="D58" s="76"/>
      <c r="E58" s="76"/>
      <c r="F58" s="76"/>
      <c r="G58" s="76"/>
      <c r="H58" s="76"/>
    </row>
    <row r="59" spans="1:8" x14ac:dyDescent="0.25">
      <c r="A59" s="77"/>
      <c r="B59" s="76"/>
      <c r="C59" s="76"/>
      <c r="D59" s="76"/>
      <c r="E59" s="76"/>
      <c r="F59" s="76"/>
      <c r="G59" s="76"/>
      <c r="H59" s="76"/>
    </row>
    <row r="60" spans="1:8" x14ac:dyDescent="0.25">
      <c r="A60" s="77"/>
      <c r="B60" s="76"/>
      <c r="C60" s="76"/>
      <c r="D60" s="76"/>
      <c r="E60" s="76"/>
      <c r="F60" s="76"/>
      <c r="G60" s="76"/>
      <c r="H60" s="76"/>
    </row>
    <row r="61" spans="1:8" x14ac:dyDescent="0.25">
      <c r="A61" s="77"/>
      <c r="B61" s="76"/>
      <c r="C61" s="76"/>
      <c r="D61" s="76"/>
      <c r="E61" s="76"/>
      <c r="F61" s="76"/>
      <c r="G61" s="76"/>
      <c r="H61" s="76"/>
    </row>
    <row r="62" spans="1:8" x14ac:dyDescent="0.25">
      <c r="A62" s="77"/>
      <c r="B62" s="76"/>
      <c r="C62" s="76"/>
      <c r="D62" s="76"/>
      <c r="E62" s="76"/>
      <c r="F62" s="76"/>
      <c r="G62" s="76"/>
      <c r="H62" s="76"/>
    </row>
    <row r="63" spans="1:8" x14ac:dyDescent="0.25">
      <c r="A63" s="77"/>
      <c r="B63" s="76"/>
      <c r="C63" s="76"/>
      <c r="D63" s="76"/>
      <c r="E63" s="76"/>
      <c r="F63" s="76"/>
      <c r="G63" s="76"/>
      <c r="H63" s="76"/>
    </row>
    <row r="64" spans="1:8" x14ac:dyDescent="0.25">
      <c r="A64" s="77"/>
      <c r="B64" s="76"/>
      <c r="C64" s="76"/>
      <c r="D64" s="76"/>
      <c r="E64" s="76"/>
      <c r="F64" s="76"/>
      <c r="G64" s="76"/>
      <c r="H64" s="76"/>
    </row>
    <row r="65" spans="1:8" x14ac:dyDescent="0.25">
      <c r="A65" s="77"/>
      <c r="B65" s="76"/>
      <c r="C65" s="76"/>
      <c r="D65" s="76"/>
      <c r="E65" s="76"/>
      <c r="F65" s="76"/>
      <c r="G65" s="76"/>
      <c r="H65" s="76"/>
    </row>
    <row r="66" spans="1:8" x14ac:dyDescent="0.25">
      <c r="A66" s="77"/>
      <c r="B66" s="76"/>
      <c r="C66" s="76"/>
      <c r="D66" s="76"/>
      <c r="E66" s="76"/>
      <c r="F66" s="76"/>
      <c r="G66" s="76"/>
      <c r="H66" s="76"/>
    </row>
    <row r="67" spans="1:8" x14ac:dyDescent="0.25">
      <c r="A67" s="77"/>
      <c r="B67" s="76"/>
      <c r="C67" s="76"/>
      <c r="D67" s="76"/>
      <c r="E67" s="76"/>
      <c r="F67" s="76"/>
      <c r="G67" s="76"/>
      <c r="H67" s="76"/>
    </row>
    <row r="68" spans="1:8" x14ac:dyDescent="0.25">
      <c r="A68" s="77"/>
      <c r="B68" s="76"/>
      <c r="C68" s="76"/>
      <c r="D68" s="76"/>
      <c r="E68" s="76"/>
      <c r="F68" s="76"/>
      <c r="G68" s="76"/>
      <c r="H68" s="76"/>
    </row>
    <row r="69" spans="1:8" x14ac:dyDescent="0.25">
      <c r="A69" s="77"/>
      <c r="B69" s="76"/>
      <c r="C69" s="76"/>
      <c r="D69" s="76"/>
      <c r="E69" s="76"/>
      <c r="F69" s="76"/>
      <c r="G69" s="76"/>
      <c r="H69" s="76"/>
    </row>
    <row r="70" spans="1:8" x14ac:dyDescent="0.25">
      <c r="A70" s="77"/>
      <c r="B70" s="76"/>
      <c r="C70" s="76"/>
      <c r="D70" s="76"/>
      <c r="E70" s="76"/>
      <c r="F70" s="76"/>
      <c r="G70" s="76"/>
      <c r="H70" s="76"/>
    </row>
    <row r="71" spans="1:8" x14ac:dyDescent="0.25">
      <c r="A71" s="77"/>
      <c r="B71" s="76"/>
      <c r="C71" s="76"/>
      <c r="D71" s="76"/>
      <c r="E71" s="76"/>
      <c r="F71" s="76"/>
      <c r="G71" s="76"/>
      <c r="H71" s="76"/>
    </row>
    <row r="72" spans="1:8" x14ac:dyDescent="0.25">
      <c r="A72" s="77"/>
      <c r="B72" s="76"/>
      <c r="C72" s="76"/>
      <c r="D72" s="76"/>
      <c r="E72" s="76"/>
      <c r="F72" s="76"/>
      <c r="G72" s="76"/>
      <c r="H72" s="76"/>
    </row>
    <row r="73" spans="1:8" x14ac:dyDescent="0.25">
      <c r="A73" s="77"/>
      <c r="B73" s="76"/>
      <c r="C73" s="76"/>
      <c r="D73" s="76"/>
      <c r="E73" s="76"/>
      <c r="F73" s="76"/>
      <c r="G73" s="76"/>
      <c r="H73" s="76"/>
    </row>
    <row r="74" spans="1:8" x14ac:dyDescent="0.25">
      <c r="A74" s="77"/>
      <c r="B74" s="76"/>
      <c r="C74" s="76"/>
      <c r="D74" s="76"/>
      <c r="E74" s="76"/>
      <c r="F74" s="76"/>
      <c r="G74" s="76"/>
      <c r="H74" s="76"/>
    </row>
    <row r="75" spans="1:8" x14ac:dyDescent="0.25">
      <c r="A75" s="77"/>
      <c r="B75" s="76"/>
      <c r="C75" s="76"/>
      <c r="D75" s="76"/>
      <c r="E75" s="76"/>
      <c r="F75" s="76"/>
      <c r="G75" s="76"/>
      <c r="H75" s="76"/>
    </row>
    <row r="76" spans="1:8" x14ac:dyDescent="0.25">
      <c r="A76" s="77"/>
      <c r="B76" s="76"/>
      <c r="C76" s="76"/>
      <c r="D76" s="76"/>
      <c r="E76" s="76"/>
      <c r="F76" s="76"/>
      <c r="G76" s="76"/>
      <c r="H76" s="76"/>
    </row>
    <row r="77" spans="1:8" x14ac:dyDescent="0.25">
      <c r="A77" s="77"/>
      <c r="B77" s="76"/>
      <c r="C77" s="76"/>
      <c r="D77" s="76"/>
      <c r="E77" s="76"/>
      <c r="F77" s="76"/>
      <c r="G77" s="76"/>
      <c r="H77" s="76"/>
    </row>
    <row r="78" spans="1:8" x14ac:dyDescent="0.25">
      <c r="A78" s="77"/>
      <c r="B78" s="76"/>
      <c r="C78" s="76"/>
      <c r="D78" s="76"/>
      <c r="E78" s="76"/>
      <c r="F78" s="76"/>
      <c r="G78" s="76"/>
      <c r="H78" s="76"/>
    </row>
    <row r="79" spans="1:8" x14ac:dyDescent="0.25">
      <c r="A79" s="77"/>
      <c r="B79" s="76"/>
      <c r="C79" s="76"/>
      <c r="D79" s="76"/>
      <c r="E79" s="76"/>
      <c r="F79" s="76"/>
      <c r="G79" s="76"/>
      <c r="H79" s="76"/>
    </row>
    <row r="80" spans="1:8" x14ac:dyDescent="0.25">
      <c r="A80" s="77"/>
      <c r="B80" s="76"/>
      <c r="C80" s="76"/>
      <c r="D80" s="76"/>
      <c r="E80" s="76"/>
      <c r="F80" s="76"/>
      <c r="G80" s="76"/>
      <c r="H80" s="76"/>
    </row>
    <row r="81" spans="1:8" x14ac:dyDescent="0.25">
      <c r="A81" s="77"/>
      <c r="B81" s="76"/>
      <c r="C81" s="76"/>
      <c r="D81" s="76"/>
      <c r="E81" s="76"/>
      <c r="F81" s="76"/>
      <c r="G81" s="76"/>
      <c r="H81" s="76"/>
    </row>
    <row r="82" spans="1:8" x14ac:dyDescent="0.25">
      <c r="A82" s="77"/>
      <c r="B82" s="76"/>
      <c r="C82" s="76"/>
      <c r="D82" s="76"/>
      <c r="E82" s="76"/>
      <c r="F82" s="76"/>
      <c r="G82" s="76"/>
      <c r="H82" s="76"/>
    </row>
    <row r="83" spans="1:8" x14ac:dyDescent="0.25">
      <c r="A83" s="77"/>
      <c r="B83" s="76"/>
      <c r="C83" s="76"/>
      <c r="D83" s="76"/>
      <c r="E83" s="76"/>
      <c r="F83" s="76"/>
      <c r="G83" s="76"/>
      <c r="H83" s="76"/>
    </row>
    <row r="84" spans="1:8" x14ac:dyDescent="0.25">
      <c r="A84" s="77"/>
      <c r="B84" s="76"/>
      <c r="C84" s="76"/>
      <c r="D84" s="76"/>
      <c r="E84" s="76"/>
      <c r="F84" s="76"/>
      <c r="G84" s="76"/>
      <c r="H84" s="76"/>
    </row>
    <row r="85" spans="1:8" x14ac:dyDescent="0.25">
      <c r="A85" s="77"/>
      <c r="B85" s="76"/>
      <c r="C85" s="76"/>
      <c r="D85" s="76"/>
      <c r="E85" s="76"/>
      <c r="F85" s="76"/>
      <c r="G85" s="76"/>
      <c r="H85" s="76"/>
    </row>
    <row r="86" spans="1:8" x14ac:dyDescent="0.25">
      <c r="A86" s="77"/>
      <c r="B86" s="76"/>
      <c r="C86" s="76"/>
      <c r="D86" s="76"/>
      <c r="E86" s="76"/>
      <c r="F86" s="76"/>
      <c r="G86" s="76"/>
      <c r="H86" s="76"/>
    </row>
    <row r="87" spans="1:8" x14ac:dyDescent="0.25">
      <c r="A87" s="77"/>
      <c r="B87" s="76"/>
      <c r="C87" s="76"/>
      <c r="D87" s="76"/>
      <c r="E87" s="76"/>
      <c r="F87" s="76"/>
      <c r="G87" s="76"/>
      <c r="H87" s="76"/>
    </row>
    <row r="88" spans="1:8" x14ac:dyDescent="0.25">
      <c r="A88" s="77"/>
      <c r="B88" s="76"/>
      <c r="C88" s="76"/>
      <c r="D88" s="76"/>
      <c r="E88" s="76"/>
      <c r="F88" s="76"/>
      <c r="G88" s="76"/>
      <c r="H88" s="76"/>
    </row>
    <row r="89" spans="1:8" x14ac:dyDescent="0.25">
      <c r="A89" s="77"/>
      <c r="B89" s="76"/>
      <c r="C89" s="76"/>
      <c r="D89" s="76"/>
      <c r="E89" s="76"/>
      <c r="F89" s="76"/>
      <c r="G89" s="76"/>
      <c r="H89" s="76"/>
    </row>
    <row r="90" spans="1:8" x14ac:dyDescent="0.25">
      <c r="A90" s="77"/>
      <c r="B90" s="76"/>
      <c r="C90" s="76"/>
      <c r="D90" s="76"/>
      <c r="E90" s="76"/>
      <c r="F90" s="76"/>
      <c r="G90" s="76"/>
      <c r="H90" s="76"/>
    </row>
    <row r="91" spans="1:8" x14ac:dyDescent="0.25">
      <c r="A91" s="77"/>
      <c r="B91" s="76"/>
      <c r="C91" s="76"/>
      <c r="D91" s="76"/>
      <c r="E91" s="76"/>
      <c r="F91" s="76"/>
      <c r="G91" s="76"/>
      <c r="H91" s="76"/>
    </row>
    <row r="92" spans="1:8" x14ac:dyDescent="0.25">
      <c r="A92" s="77"/>
      <c r="B92" s="76"/>
      <c r="C92" s="76"/>
      <c r="D92" s="76"/>
      <c r="E92" s="76"/>
      <c r="F92" s="76"/>
      <c r="G92" s="76"/>
      <c r="H92" s="76"/>
    </row>
    <row r="93" spans="1:8" x14ac:dyDescent="0.25">
      <c r="A93" s="77"/>
      <c r="B93" s="76"/>
      <c r="C93" s="76"/>
      <c r="D93" s="76"/>
      <c r="E93" s="76"/>
      <c r="F93" s="76"/>
      <c r="G93" s="76"/>
      <c r="H93" s="76"/>
    </row>
    <row r="94" spans="1:8" x14ac:dyDescent="0.25">
      <c r="A94" s="77"/>
      <c r="B94" s="76"/>
      <c r="C94" s="76"/>
      <c r="D94" s="76"/>
      <c r="E94" s="76"/>
      <c r="F94" s="76"/>
      <c r="G94" s="76"/>
      <c r="H94" s="76"/>
    </row>
    <row r="95" spans="1:8" x14ac:dyDescent="0.25">
      <c r="A95" s="77"/>
      <c r="B95" s="76"/>
      <c r="C95" s="76"/>
      <c r="D95" s="76"/>
      <c r="E95" s="76"/>
      <c r="F95" s="76"/>
      <c r="G95" s="76"/>
      <c r="H95" s="76"/>
    </row>
    <row r="96" spans="1:8" x14ac:dyDescent="0.25">
      <c r="A96" s="77"/>
      <c r="B96" s="76"/>
      <c r="C96" s="76"/>
      <c r="D96" s="76"/>
      <c r="E96" s="76"/>
      <c r="F96" s="76"/>
      <c r="G96" s="76"/>
      <c r="H96" s="76"/>
    </row>
    <row r="97" spans="1:8" x14ac:dyDescent="0.25">
      <c r="A97" s="77"/>
      <c r="B97" s="76"/>
      <c r="C97" s="76"/>
      <c r="D97" s="76"/>
      <c r="E97" s="76"/>
      <c r="F97" s="76"/>
      <c r="G97" s="76"/>
      <c r="H97" s="76"/>
    </row>
    <row r="98" spans="1:8" x14ac:dyDescent="0.25">
      <c r="A98" s="77"/>
      <c r="B98" s="76"/>
      <c r="C98" s="76"/>
      <c r="D98" s="76"/>
      <c r="E98" s="76"/>
      <c r="F98" s="76"/>
      <c r="G98" s="76"/>
      <c r="H98" s="76"/>
    </row>
    <row r="99" spans="1:8" x14ac:dyDescent="0.25">
      <c r="A99" s="77"/>
      <c r="B99" s="76"/>
      <c r="C99" s="76"/>
      <c r="D99" s="76"/>
      <c r="E99" s="76"/>
      <c r="F99" s="76"/>
      <c r="G99" s="76"/>
      <c r="H99" s="76"/>
    </row>
    <row r="100" spans="1:8" x14ac:dyDescent="0.25">
      <c r="A100" s="77"/>
      <c r="B100" s="76"/>
      <c r="C100" s="76"/>
      <c r="D100" s="76"/>
      <c r="E100" s="76"/>
      <c r="F100" s="76"/>
      <c r="G100" s="76"/>
      <c r="H100" s="76"/>
    </row>
    <row r="101" spans="1:8" x14ac:dyDescent="0.25">
      <c r="A101" s="77"/>
      <c r="B101" s="76"/>
      <c r="C101" s="76"/>
      <c r="D101" s="76"/>
      <c r="E101" s="76"/>
      <c r="F101" s="76"/>
      <c r="G101" s="76"/>
      <c r="H101" s="76"/>
    </row>
    <row r="102" spans="1:8" x14ac:dyDescent="0.25">
      <c r="A102" s="77"/>
      <c r="B102" s="76"/>
      <c r="C102" s="76"/>
      <c r="D102" s="76"/>
      <c r="E102" s="76"/>
      <c r="F102" s="76"/>
      <c r="G102" s="76"/>
      <c r="H102" s="76"/>
    </row>
    <row r="103" spans="1:8" x14ac:dyDescent="0.25">
      <c r="A103" s="77"/>
      <c r="B103" s="76"/>
      <c r="C103" s="76"/>
      <c r="D103" s="76"/>
      <c r="E103" s="76"/>
      <c r="F103" s="76"/>
      <c r="G103" s="76"/>
      <c r="H103" s="76"/>
    </row>
    <row r="104" spans="1:8" x14ac:dyDescent="0.25">
      <c r="A104" s="77"/>
      <c r="B104" s="76"/>
      <c r="C104" s="76"/>
      <c r="D104" s="76"/>
      <c r="E104" s="76"/>
      <c r="F104" s="76"/>
      <c r="G104" s="76"/>
      <c r="H104" s="76"/>
    </row>
    <row r="105" spans="1:8" x14ac:dyDescent="0.25">
      <c r="A105" s="77"/>
      <c r="B105" s="76"/>
      <c r="C105" s="76"/>
      <c r="D105" s="76"/>
      <c r="E105" s="76"/>
      <c r="F105" s="76"/>
      <c r="G105" s="76"/>
      <c r="H105" s="76"/>
    </row>
    <row r="106" spans="1:8" x14ac:dyDescent="0.25">
      <c r="A106" s="77"/>
      <c r="B106" s="76"/>
      <c r="C106" s="76"/>
      <c r="D106" s="76"/>
      <c r="E106" s="76"/>
      <c r="F106" s="76"/>
      <c r="G106" s="76"/>
      <c r="H106" s="76"/>
    </row>
    <row r="107" spans="1:8" x14ac:dyDescent="0.25">
      <c r="A107" s="77"/>
      <c r="B107" s="76"/>
      <c r="C107" s="76"/>
      <c r="D107" s="76"/>
      <c r="E107" s="76"/>
      <c r="F107" s="76"/>
      <c r="G107" s="76"/>
      <c r="H107" s="76"/>
    </row>
    <row r="108" spans="1:8" x14ac:dyDescent="0.25">
      <c r="A108" s="77"/>
      <c r="B108" s="76"/>
      <c r="C108" s="76"/>
      <c r="D108" s="76"/>
      <c r="E108" s="76"/>
      <c r="F108" s="76"/>
      <c r="G108" s="76"/>
      <c r="H108" s="76"/>
    </row>
    <row r="109" spans="1:8" x14ac:dyDescent="0.25">
      <c r="A109" s="77"/>
      <c r="B109" s="76"/>
      <c r="C109" s="76"/>
      <c r="D109" s="76"/>
      <c r="E109" s="76"/>
      <c r="F109" s="76"/>
      <c r="G109" s="76"/>
      <c r="H109" s="76"/>
    </row>
    <row r="110" spans="1:8" x14ac:dyDescent="0.25">
      <c r="A110" s="77"/>
      <c r="B110" s="76"/>
      <c r="C110" s="76"/>
      <c r="D110" s="76"/>
      <c r="E110" s="76"/>
      <c r="F110" s="76"/>
      <c r="G110" s="76"/>
      <c r="H110" s="76"/>
    </row>
    <row r="111" spans="1:8" x14ac:dyDescent="0.25">
      <c r="A111" s="77"/>
      <c r="B111" s="76"/>
      <c r="C111" s="76"/>
      <c r="D111" s="76"/>
      <c r="E111" s="76"/>
      <c r="F111" s="76"/>
      <c r="G111" s="76"/>
      <c r="H111" s="76"/>
    </row>
    <row r="112" spans="1:8" x14ac:dyDescent="0.25">
      <c r="A112" s="77"/>
      <c r="B112" s="76"/>
      <c r="C112" s="76"/>
      <c r="D112" s="76"/>
      <c r="E112" s="76"/>
      <c r="F112" s="76"/>
      <c r="G112" s="76"/>
      <c r="H112" s="76"/>
    </row>
    <row r="113" spans="1:8" x14ac:dyDescent="0.25">
      <c r="A113" s="77"/>
      <c r="B113" s="76"/>
      <c r="C113" s="76"/>
      <c r="D113" s="76"/>
      <c r="E113" s="76"/>
      <c r="F113" s="76"/>
      <c r="G113" s="76"/>
      <c r="H113" s="76"/>
    </row>
    <row r="114" spans="1:8" x14ac:dyDescent="0.25">
      <c r="A114" s="77"/>
      <c r="B114" s="76"/>
      <c r="C114" s="76"/>
      <c r="D114" s="76"/>
      <c r="E114" s="76"/>
      <c r="F114" s="76"/>
      <c r="G114" s="76"/>
      <c r="H114" s="76"/>
    </row>
    <row r="115" spans="1:8" x14ac:dyDescent="0.25">
      <c r="A115" s="77"/>
      <c r="B115" s="76"/>
      <c r="C115" s="76"/>
      <c r="D115" s="76"/>
      <c r="E115" s="76"/>
      <c r="F115" s="76"/>
      <c r="G115" s="76"/>
      <c r="H115" s="76"/>
    </row>
    <row r="116" spans="1:8" x14ac:dyDescent="0.25">
      <c r="A116" s="77"/>
      <c r="B116" s="76"/>
      <c r="C116" s="76"/>
      <c r="D116" s="76"/>
      <c r="E116" s="76"/>
      <c r="F116" s="76"/>
      <c r="G116" s="76"/>
      <c r="H116" s="76"/>
    </row>
    <row r="117" spans="1:8" x14ac:dyDescent="0.25">
      <c r="A117" s="77"/>
      <c r="B117" s="76"/>
      <c r="C117" s="76"/>
      <c r="D117" s="76"/>
      <c r="E117" s="76"/>
      <c r="F117" s="76"/>
      <c r="G117" s="76"/>
      <c r="H117" s="76"/>
    </row>
    <row r="118" spans="1:8" x14ac:dyDescent="0.25">
      <c r="A118" s="77"/>
      <c r="B118" s="76"/>
      <c r="C118" s="76"/>
      <c r="D118" s="76"/>
      <c r="E118" s="76"/>
      <c r="F118" s="76"/>
      <c r="G118" s="76"/>
      <c r="H118" s="76"/>
    </row>
    <row r="119" spans="1:8" x14ac:dyDescent="0.25">
      <c r="A119" s="77"/>
      <c r="B119" s="76"/>
      <c r="C119" s="76"/>
      <c r="D119" s="76"/>
      <c r="E119" s="76"/>
      <c r="F119" s="76"/>
      <c r="G119" s="76"/>
      <c r="H119" s="76"/>
    </row>
    <row r="120" spans="1:8" x14ac:dyDescent="0.25">
      <c r="A120" s="77"/>
      <c r="B120" s="76"/>
      <c r="C120" s="76"/>
      <c r="D120" s="76"/>
      <c r="E120" s="76"/>
      <c r="F120" s="76"/>
      <c r="G120" s="76"/>
      <c r="H120" s="76"/>
    </row>
    <row r="121" spans="1:8" x14ac:dyDescent="0.25">
      <c r="A121" s="77"/>
      <c r="B121" s="76"/>
      <c r="C121" s="76"/>
      <c r="D121" s="76"/>
      <c r="E121" s="76"/>
      <c r="F121" s="76"/>
      <c r="G121" s="76"/>
      <c r="H121" s="76"/>
    </row>
    <row r="122" spans="1:8" x14ac:dyDescent="0.25">
      <c r="A122" s="77"/>
      <c r="B122" s="76"/>
      <c r="C122" s="76"/>
      <c r="D122" s="76"/>
      <c r="E122" s="76"/>
      <c r="F122" s="76"/>
      <c r="G122" s="76"/>
      <c r="H122" s="76"/>
    </row>
    <row r="123" spans="1:8" x14ac:dyDescent="0.25">
      <c r="A123" s="77"/>
      <c r="B123" s="76"/>
      <c r="C123" s="76"/>
      <c r="D123" s="76"/>
      <c r="E123" s="76"/>
      <c r="F123" s="76"/>
      <c r="G123" s="76"/>
      <c r="H123" s="76"/>
    </row>
    <row r="124" spans="1:8" x14ac:dyDescent="0.25">
      <c r="A124" s="77"/>
      <c r="B124" s="76"/>
      <c r="C124" s="76"/>
      <c r="D124" s="76"/>
      <c r="E124" s="76"/>
      <c r="F124" s="76"/>
      <c r="G124" s="76"/>
      <c r="H124" s="76"/>
    </row>
    <row r="125" spans="1:8" x14ac:dyDescent="0.25">
      <c r="A125" s="77"/>
      <c r="B125" s="76"/>
      <c r="C125" s="76"/>
      <c r="D125" s="76"/>
      <c r="E125" s="76"/>
      <c r="F125" s="76"/>
      <c r="G125" s="76"/>
      <c r="H125" s="76"/>
    </row>
    <row r="126" spans="1:8" x14ac:dyDescent="0.25">
      <c r="A126" s="77"/>
      <c r="B126" s="76"/>
      <c r="C126" s="76"/>
      <c r="D126" s="76"/>
      <c r="E126" s="76"/>
      <c r="F126" s="76"/>
      <c r="G126" s="76"/>
      <c r="H126" s="76"/>
    </row>
    <row r="127" spans="1:8" x14ac:dyDescent="0.25">
      <c r="A127" s="77"/>
      <c r="B127" s="76"/>
      <c r="C127" s="76"/>
      <c r="D127" s="76"/>
      <c r="E127" s="76"/>
      <c r="F127" s="76"/>
      <c r="G127" s="76"/>
      <c r="H127" s="76"/>
    </row>
    <row r="128" spans="1:8" x14ac:dyDescent="0.25">
      <c r="A128" s="77"/>
      <c r="B128" s="76"/>
      <c r="C128" s="76"/>
      <c r="D128" s="76"/>
      <c r="E128" s="76"/>
      <c r="F128" s="76"/>
      <c r="G128" s="76"/>
      <c r="H128" s="76"/>
    </row>
    <row r="129" spans="1:8" x14ac:dyDescent="0.25">
      <c r="A129" s="77"/>
      <c r="B129" s="76"/>
      <c r="C129" s="76"/>
      <c r="D129" s="76"/>
      <c r="E129" s="76"/>
      <c r="F129" s="76"/>
      <c r="G129" s="76"/>
      <c r="H129" s="76"/>
    </row>
    <row r="130" spans="1:8" x14ac:dyDescent="0.25">
      <c r="A130" s="77"/>
      <c r="B130" s="76"/>
      <c r="C130" s="76"/>
      <c r="D130" s="76"/>
      <c r="E130" s="76"/>
      <c r="F130" s="76"/>
      <c r="G130" s="76"/>
      <c r="H130" s="76"/>
    </row>
    <row r="131" spans="1:8" x14ac:dyDescent="0.25">
      <c r="A131" s="77"/>
      <c r="B131" s="76"/>
      <c r="C131" s="76"/>
      <c r="D131" s="76"/>
      <c r="E131" s="76"/>
      <c r="F131" s="76"/>
      <c r="G131" s="76"/>
      <c r="H131" s="76"/>
    </row>
    <row r="132" spans="1:8" x14ac:dyDescent="0.25">
      <c r="A132" s="77"/>
      <c r="B132" s="76"/>
      <c r="C132" s="76"/>
      <c r="D132" s="76"/>
      <c r="E132" s="76"/>
      <c r="F132" s="76"/>
      <c r="G132" s="76"/>
      <c r="H132" s="76"/>
    </row>
    <row r="133" spans="1:8" x14ac:dyDescent="0.25">
      <c r="A133" s="77"/>
      <c r="B133" s="76"/>
      <c r="C133" s="76"/>
      <c r="D133" s="76"/>
      <c r="E133" s="76"/>
      <c r="F133" s="76"/>
      <c r="G133" s="76"/>
      <c r="H133" s="76"/>
    </row>
    <row r="134" spans="1:8" x14ac:dyDescent="0.25">
      <c r="A134" s="77"/>
      <c r="B134" s="76"/>
      <c r="C134" s="76"/>
      <c r="D134" s="76"/>
      <c r="E134" s="76"/>
      <c r="F134" s="76"/>
      <c r="G134" s="76"/>
      <c r="H134" s="76"/>
    </row>
    <row r="135" spans="1:8" x14ac:dyDescent="0.25">
      <c r="A135" s="77"/>
      <c r="B135" s="76"/>
      <c r="C135" s="76"/>
      <c r="D135" s="76"/>
      <c r="E135" s="76"/>
      <c r="F135" s="76"/>
      <c r="G135" s="76"/>
      <c r="H135" s="76"/>
    </row>
    <row r="136" spans="1:8" x14ac:dyDescent="0.25">
      <c r="A136" s="77"/>
      <c r="B136" s="76"/>
      <c r="C136" s="76"/>
      <c r="D136" s="76"/>
      <c r="E136" s="76"/>
      <c r="F136" s="76"/>
      <c r="G136" s="76"/>
      <c r="H136" s="76"/>
    </row>
    <row r="137" spans="1:8" x14ac:dyDescent="0.25">
      <c r="A137" s="77"/>
      <c r="B137" s="76"/>
      <c r="C137" s="76"/>
      <c r="D137" s="76"/>
      <c r="E137" s="76"/>
      <c r="F137" s="76"/>
      <c r="G137" s="76"/>
      <c r="H137" s="76"/>
    </row>
    <row r="138" spans="1:8" x14ac:dyDescent="0.25">
      <c r="A138" s="77"/>
      <c r="B138" s="76"/>
      <c r="C138" s="76"/>
      <c r="D138" s="76"/>
      <c r="E138" s="76"/>
      <c r="F138" s="76"/>
      <c r="G138" s="76"/>
      <c r="H138" s="76"/>
    </row>
    <row r="139" spans="1:8" x14ac:dyDescent="0.25">
      <c r="A139" s="77"/>
      <c r="B139" s="76"/>
      <c r="C139" s="76"/>
      <c r="D139" s="76"/>
      <c r="E139" s="76"/>
      <c r="F139" s="76"/>
      <c r="G139" s="76"/>
      <c r="H139" s="76"/>
    </row>
    <row r="140" spans="1:8" x14ac:dyDescent="0.25">
      <c r="A140" s="77"/>
      <c r="B140" s="76"/>
      <c r="C140" s="76"/>
      <c r="D140" s="76"/>
      <c r="E140" s="76"/>
      <c r="F140" s="76"/>
      <c r="G140" s="76"/>
      <c r="H140" s="76"/>
    </row>
    <row r="141" spans="1:8" x14ac:dyDescent="0.25">
      <c r="H141" s="76"/>
    </row>
    <row r="142" spans="1:8" x14ac:dyDescent="0.25">
      <c r="H142" s="76"/>
    </row>
    <row r="143" spans="1:8" x14ac:dyDescent="0.25">
      <c r="H143" s="76"/>
    </row>
  </sheetData>
  <sortState xmlns:xlrd2="http://schemas.microsoft.com/office/spreadsheetml/2017/richdata2" ref="C36:J38">
    <sortCondition ref="C36"/>
  </sortState>
  <mergeCells count="10">
    <mergeCell ref="A40:A42"/>
    <mergeCell ref="B40:B42"/>
    <mergeCell ref="G4:I4"/>
    <mergeCell ref="A6:A32"/>
    <mergeCell ref="B6:B32"/>
    <mergeCell ref="A4:C4"/>
    <mergeCell ref="D4:F4"/>
    <mergeCell ref="A33:A39"/>
    <mergeCell ref="B33:B35"/>
    <mergeCell ref="B36:B39"/>
  </mergeCells>
  <pageMargins left="0.7" right="0.19685039370078738" top="3.9370078740157487E-2" bottom="3.9370078740157487E-2" header="0" footer="0.3"/>
  <pageSetup paperSize="9" scale="99" orientation="landscape"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Hoja35">
    <tabColor rgb="FF00B050"/>
  </sheetPr>
  <dimension ref="A1:L134"/>
  <sheetViews>
    <sheetView tabSelected="1" topLeftCell="A34" zoomScaleNormal="100" workbookViewId="0">
      <selection activeCell="L56" sqref="L56"/>
    </sheetView>
  </sheetViews>
  <sheetFormatPr baseColWidth="10" defaultRowHeight="15" x14ac:dyDescent="0.25"/>
  <cols>
    <col min="1" max="1" width="9.7109375" style="74" customWidth="1"/>
    <col min="2" max="2" width="14.7109375" style="74" bestFit="1" customWidth="1"/>
    <col min="3" max="3" width="32" style="74" customWidth="1"/>
    <col min="4" max="4" width="14.42578125" style="74" bestFit="1" customWidth="1"/>
    <col min="5" max="6" width="14" style="74" customWidth="1"/>
    <col min="7" max="7" width="13.5703125" style="74" bestFit="1" customWidth="1"/>
    <col min="8" max="9" width="11.42578125" style="74"/>
    <col min="10" max="10" width="11.7109375" style="74" bestFit="1" customWidth="1"/>
    <col min="11" max="16384" width="11.42578125" style="74"/>
  </cols>
  <sheetData>
    <row r="1" spans="1:10" ht="15.75" x14ac:dyDescent="0.25">
      <c r="A1" s="218" t="s">
        <v>971</v>
      </c>
      <c r="B1" s="157"/>
      <c r="C1" s="157"/>
      <c r="D1" s="157"/>
      <c r="E1" s="157"/>
      <c r="F1" s="157"/>
    </row>
    <row r="2" spans="1:10" x14ac:dyDescent="0.25">
      <c r="A2" s="157"/>
      <c r="B2" s="157"/>
      <c r="C2" s="157"/>
      <c r="D2" s="157"/>
      <c r="E2" s="157"/>
      <c r="F2" s="157"/>
    </row>
    <row r="3" spans="1:10" x14ac:dyDescent="0.25">
      <c r="A3" s="370"/>
      <c r="B3"/>
      <c r="C3"/>
      <c r="D3"/>
      <c r="E3"/>
      <c r="F3"/>
      <c r="G3"/>
    </row>
    <row r="4" spans="1:10" x14ac:dyDescent="0.25">
      <c r="A4" s="1168"/>
      <c r="B4" s="1169"/>
      <c r="C4" s="1170"/>
      <c r="D4" s="1156" t="s">
        <v>1370</v>
      </c>
      <c r="E4" s="1171"/>
      <c r="F4" s="1157"/>
      <c r="G4" s="1156" t="s">
        <v>1371</v>
      </c>
      <c r="H4" s="1171"/>
      <c r="I4" s="1157"/>
      <c r="J4" s="374" t="s">
        <v>26</v>
      </c>
    </row>
    <row r="5" spans="1:10" x14ac:dyDescent="0.25">
      <c r="A5" s="372" t="s">
        <v>1445</v>
      </c>
      <c r="B5" s="394" t="s">
        <v>1628</v>
      </c>
      <c r="C5" s="395"/>
      <c r="D5" s="391" t="s">
        <v>1373</v>
      </c>
      <c r="E5" s="391" t="s">
        <v>1374</v>
      </c>
      <c r="F5" s="393" t="s">
        <v>26</v>
      </c>
      <c r="G5" s="391" t="s">
        <v>1373</v>
      </c>
      <c r="H5" s="391" t="s">
        <v>1374</v>
      </c>
      <c r="I5" s="393" t="s">
        <v>26</v>
      </c>
      <c r="J5" s="396"/>
    </row>
    <row r="6" spans="1:10" ht="15" customHeight="1" x14ac:dyDescent="0.25">
      <c r="A6" s="1162" t="s">
        <v>1446</v>
      </c>
      <c r="B6" s="1165"/>
      <c r="C6" s="386" t="s">
        <v>1781</v>
      </c>
      <c r="D6" s="387">
        <v>0</v>
      </c>
      <c r="E6" s="387">
        <v>0</v>
      </c>
      <c r="F6" s="388">
        <v>0</v>
      </c>
      <c r="G6" s="387">
        <v>0</v>
      </c>
      <c r="H6" s="387">
        <v>15140.2</v>
      </c>
      <c r="I6" s="388">
        <v>15140.2</v>
      </c>
      <c r="J6" s="388">
        <v>15140.2</v>
      </c>
    </row>
    <row r="7" spans="1:10" ht="15" customHeight="1" x14ac:dyDescent="0.25">
      <c r="A7" s="1164"/>
      <c r="B7" s="1166"/>
      <c r="C7" s="386" t="s">
        <v>1835</v>
      </c>
      <c r="D7" s="387">
        <v>17703.02</v>
      </c>
      <c r="E7" s="387">
        <v>0</v>
      </c>
      <c r="F7" s="388">
        <v>17703.02</v>
      </c>
      <c r="G7" s="387">
        <v>6470.04</v>
      </c>
      <c r="H7" s="387">
        <v>477066.19</v>
      </c>
      <c r="I7" s="388">
        <v>483536.23</v>
      </c>
      <c r="J7" s="388">
        <v>501239.25</v>
      </c>
    </row>
    <row r="8" spans="1:10" x14ac:dyDescent="0.25">
      <c r="A8" s="1164"/>
      <c r="B8" s="1166"/>
      <c r="C8" s="386" t="s">
        <v>1836</v>
      </c>
      <c r="D8" s="387">
        <v>0</v>
      </c>
      <c r="E8" s="387">
        <v>3993.03</v>
      </c>
      <c r="F8" s="388">
        <v>3993.03</v>
      </c>
      <c r="G8" s="387">
        <v>0</v>
      </c>
      <c r="H8" s="387">
        <v>30502.77</v>
      </c>
      <c r="I8" s="388">
        <v>30502.77</v>
      </c>
      <c r="J8" s="388">
        <v>34495.800000000003</v>
      </c>
    </row>
    <row r="9" spans="1:10" ht="15" customHeight="1" x14ac:dyDescent="0.25">
      <c r="A9" s="1164"/>
      <c r="B9" s="1166"/>
      <c r="C9" s="386" t="s">
        <v>1837</v>
      </c>
      <c r="D9" s="387">
        <v>0</v>
      </c>
      <c r="E9" s="387">
        <v>0</v>
      </c>
      <c r="F9" s="388">
        <v>0</v>
      </c>
      <c r="G9" s="387">
        <v>0</v>
      </c>
      <c r="H9" s="387">
        <v>9037649.1799999997</v>
      </c>
      <c r="I9" s="388">
        <v>9037649.1799999997</v>
      </c>
      <c r="J9" s="388">
        <v>9037649.1799999997</v>
      </c>
    </row>
    <row r="10" spans="1:10" x14ac:dyDescent="0.25">
      <c r="A10" s="1164"/>
      <c r="B10" s="1166"/>
      <c r="C10" s="386" t="s">
        <v>1838</v>
      </c>
      <c r="D10" s="387">
        <v>0</v>
      </c>
      <c r="E10" s="387">
        <v>0</v>
      </c>
      <c r="F10" s="388">
        <v>0</v>
      </c>
      <c r="G10" s="387">
        <v>2023.7</v>
      </c>
      <c r="H10" s="387">
        <v>18856.63</v>
      </c>
      <c r="I10" s="388">
        <v>20880.32</v>
      </c>
      <c r="J10" s="388">
        <v>20880.32</v>
      </c>
    </row>
    <row r="11" spans="1:10" x14ac:dyDescent="0.25">
      <c r="A11" s="1164"/>
      <c r="B11" s="1166"/>
      <c r="C11" s="386" t="s">
        <v>1774</v>
      </c>
      <c r="D11" s="387">
        <v>53337.71</v>
      </c>
      <c r="E11" s="387">
        <v>0</v>
      </c>
      <c r="F11" s="388">
        <v>53337.71</v>
      </c>
      <c r="G11" s="387">
        <v>24157.119999999999</v>
      </c>
      <c r="H11" s="387">
        <v>0</v>
      </c>
      <c r="I11" s="388">
        <v>24157.119999999999</v>
      </c>
      <c r="J11" s="388">
        <v>77494.83</v>
      </c>
    </row>
    <row r="12" spans="1:10" x14ac:dyDescent="0.25">
      <c r="A12" s="1164"/>
      <c r="B12" s="1166"/>
      <c r="C12" s="386" t="s">
        <v>1839</v>
      </c>
      <c r="D12" s="387">
        <v>69918.05</v>
      </c>
      <c r="E12" s="387">
        <v>0</v>
      </c>
      <c r="F12" s="388">
        <v>69918.05</v>
      </c>
      <c r="G12" s="387">
        <v>756730.14</v>
      </c>
      <c r="H12" s="387">
        <v>0</v>
      </c>
      <c r="I12" s="388">
        <v>756730.14</v>
      </c>
      <c r="J12" s="388">
        <v>826648.18</v>
      </c>
    </row>
    <row r="13" spans="1:10" x14ac:dyDescent="0.25">
      <c r="A13" s="1164"/>
      <c r="B13" s="1166"/>
      <c r="C13" s="386" t="s">
        <v>1840</v>
      </c>
      <c r="D13" s="387">
        <v>0</v>
      </c>
      <c r="E13" s="387">
        <v>21584.39</v>
      </c>
      <c r="F13" s="388">
        <v>21584.39</v>
      </c>
      <c r="G13" s="387">
        <v>0</v>
      </c>
      <c r="H13" s="387">
        <v>0</v>
      </c>
      <c r="I13" s="388">
        <v>0</v>
      </c>
      <c r="J13" s="388">
        <v>21584.39</v>
      </c>
    </row>
    <row r="14" spans="1:10" x14ac:dyDescent="0.25">
      <c r="A14" s="1164"/>
      <c r="B14" s="1166"/>
      <c r="C14" s="386" t="s">
        <v>1841</v>
      </c>
      <c r="D14" s="387">
        <v>0</v>
      </c>
      <c r="E14" s="387">
        <v>2298</v>
      </c>
      <c r="F14" s="388">
        <v>2298</v>
      </c>
      <c r="G14" s="387">
        <v>0</v>
      </c>
      <c r="H14" s="387">
        <v>12947.51</v>
      </c>
      <c r="I14" s="388">
        <v>12947.51</v>
      </c>
      <c r="J14" s="388">
        <v>15245.51</v>
      </c>
    </row>
    <row r="15" spans="1:10" x14ac:dyDescent="0.25">
      <c r="A15" s="1164"/>
      <c r="B15" s="1166"/>
      <c r="C15" s="386" t="s">
        <v>1842</v>
      </c>
      <c r="D15" s="387">
        <v>78166.12</v>
      </c>
      <c r="E15" s="387">
        <v>0</v>
      </c>
      <c r="F15" s="388">
        <v>78166.12</v>
      </c>
      <c r="G15" s="387">
        <v>5456.74</v>
      </c>
      <c r="H15" s="387">
        <v>0</v>
      </c>
      <c r="I15" s="388">
        <v>5456.74</v>
      </c>
      <c r="J15" s="388">
        <v>83622.86</v>
      </c>
    </row>
    <row r="16" spans="1:10" x14ac:dyDescent="0.25">
      <c r="A16" s="1164"/>
      <c r="B16" s="1166"/>
      <c r="C16" s="386" t="s">
        <v>1843</v>
      </c>
      <c r="D16" s="387">
        <v>343972.07</v>
      </c>
      <c r="E16" s="387">
        <v>153218.38</v>
      </c>
      <c r="F16" s="388">
        <v>497190.45</v>
      </c>
      <c r="G16" s="387">
        <v>1065525.1200000001</v>
      </c>
      <c r="H16" s="387">
        <v>1204472.52</v>
      </c>
      <c r="I16" s="388">
        <v>2269997.64</v>
      </c>
      <c r="J16" s="388">
        <v>2767188.09</v>
      </c>
    </row>
    <row r="17" spans="1:10" x14ac:dyDescent="0.25">
      <c r="A17" s="1164"/>
      <c r="B17" s="1166"/>
      <c r="C17" s="386" t="s">
        <v>1775</v>
      </c>
      <c r="D17" s="387">
        <v>22389.11</v>
      </c>
      <c r="E17" s="387">
        <v>13581.43</v>
      </c>
      <c r="F17" s="388">
        <v>35970.54</v>
      </c>
      <c r="G17" s="387">
        <v>147260.01999999999</v>
      </c>
      <c r="H17" s="387">
        <v>17639.080000000002</v>
      </c>
      <c r="I17" s="388">
        <v>164899.09</v>
      </c>
      <c r="J17" s="388">
        <v>200869.63</v>
      </c>
    </row>
    <row r="18" spans="1:10" x14ac:dyDescent="0.25">
      <c r="A18" s="1164"/>
      <c r="B18" s="1166"/>
      <c r="C18" s="386" t="s">
        <v>1844</v>
      </c>
      <c r="D18" s="387">
        <v>82714.350000000006</v>
      </c>
      <c r="E18" s="387">
        <v>0</v>
      </c>
      <c r="F18" s="388">
        <v>82714.350000000006</v>
      </c>
      <c r="G18" s="387">
        <v>238336.25</v>
      </c>
      <c r="H18" s="387">
        <v>0</v>
      </c>
      <c r="I18" s="388">
        <v>238336.25</v>
      </c>
      <c r="J18" s="388">
        <v>321050.59999999998</v>
      </c>
    </row>
    <row r="19" spans="1:10" x14ac:dyDescent="0.25">
      <c r="A19" s="1164"/>
      <c r="B19" s="1166"/>
      <c r="C19" s="386" t="s">
        <v>1845</v>
      </c>
      <c r="D19" s="387">
        <v>39732.94</v>
      </c>
      <c r="E19" s="387">
        <v>94966.35</v>
      </c>
      <c r="F19" s="388">
        <v>134699.29</v>
      </c>
      <c r="G19" s="387">
        <v>341120.86</v>
      </c>
      <c r="H19" s="387">
        <v>1382.5</v>
      </c>
      <c r="I19" s="388">
        <v>342503.36</v>
      </c>
      <c r="J19" s="388">
        <v>477202.65</v>
      </c>
    </row>
    <row r="20" spans="1:10" x14ac:dyDescent="0.25">
      <c r="A20" s="1164"/>
      <c r="B20" s="1166"/>
      <c r="C20" s="386" t="s">
        <v>1776</v>
      </c>
      <c r="D20" s="387">
        <v>0</v>
      </c>
      <c r="E20" s="387">
        <v>0</v>
      </c>
      <c r="F20" s="388">
        <v>0</v>
      </c>
      <c r="G20" s="387">
        <v>0</v>
      </c>
      <c r="H20" s="387">
        <v>3132.02</v>
      </c>
      <c r="I20" s="388">
        <v>3132.02</v>
      </c>
      <c r="J20" s="388">
        <v>3132.02</v>
      </c>
    </row>
    <row r="21" spans="1:10" x14ac:dyDescent="0.25">
      <c r="A21" s="1164"/>
      <c r="B21" s="1166"/>
      <c r="C21" s="386" t="s">
        <v>1846</v>
      </c>
      <c r="D21" s="387">
        <v>245079.59</v>
      </c>
      <c r="E21" s="387">
        <v>0</v>
      </c>
      <c r="F21" s="388">
        <v>245079.59</v>
      </c>
      <c r="G21" s="387">
        <v>257900.47</v>
      </c>
      <c r="H21" s="387">
        <v>0</v>
      </c>
      <c r="I21" s="388">
        <v>257900.47</v>
      </c>
      <c r="J21" s="388">
        <v>502980.05</v>
      </c>
    </row>
    <row r="22" spans="1:10" x14ac:dyDescent="0.25">
      <c r="A22" s="1164"/>
      <c r="B22" s="1166"/>
      <c r="C22" s="386" t="s">
        <v>1814</v>
      </c>
      <c r="D22" s="387">
        <v>817394.92</v>
      </c>
      <c r="E22" s="387">
        <v>344305.84</v>
      </c>
      <c r="F22" s="388">
        <v>1161700.75</v>
      </c>
      <c r="G22" s="387">
        <v>167918.69</v>
      </c>
      <c r="H22" s="387">
        <v>84029.1</v>
      </c>
      <c r="I22" s="388">
        <v>251947.79</v>
      </c>
      <c r="J22" s="388">
        <v>1413648.54</v>
      </c>
    </row>
    <row r="23" spans="1:10" x14ac:dyDescent="0.25">
      <c r="A23" s="1164"/>
      <c r="B23" s="1166"/>
      <c r="C23" s="386" t="s">
        <v>1847</v>
      </c>
      <c r="D23" s="387">
        <v>0</v>
      </c>
      <c r="E23" s="387">
        <v>230390.7</v>
      </c>
      <c r="F23" s="388">
        <v>230390.7</v>
      </c>
      <c r="G23" s="387">
        <v>0</v>
      </c>
      <c r="H23" s="387">
        <v>82471.89</v>
      </c>
      <c r="I23" s="388">
        <v>82471.89</v>
      </c>
      <c r="J23" s="388">
        <v>312862.58</v>
      </c>
    </row>
    <row r="24" spans="1:10" x14ac:dyDescent="0.25">
      <c r="A24" s="1164"/>
      <c r="B24" s="1166"/>
      <c r="C24" s="386" t="s">
        <v>1526</v>
      </c>
      <c r="D24" s="387">
        <v>0</v>
      </c>
      <c r="E24" s="387">
        <v>0</v>
      </c>
      <c r="F24" s="388">
        <v>0</v>
      </c>
      <c r="G24" s="387">
        <v>70730.41</v>
      </c>
      <c r="H24" s="387">
        <v>3091321.07</v>
      </c>
      <c r="I24" s="388">
        <v>3162051.48</v>
      </c>
      <c r="J24" s="388">
        <v>3162051.48</v>
      </c>
    </row>
    <row r="25" spans="1:10" x14ac:dyDescent="0.25">
      <c r="A25" s="1164"/>
      <c r="B25" s="1166"/>
      <c r="C25" s="386" t="s">
        <v>506</v>
      </c>
      <c r="D25" s="387">
        <v>477059.93</v>
      </c>
      <c r="E25" s="387">
        <v>29522.05</v>
      </c>
      <c r="F25" s="388">
        <v>506581.98</v>
      </c>
      <c r="G25" s="387">
        <v>628327.42000000004</v>
      </c>
      <c r="H25" s="387">
        <v>253570.15</v>
      </c>
      <c r="I25" s="388">
        <v>881897.57</v>
      </c>
      <c r="J25" s="388">
        <v>1388479.55</v>
      </c>
    </row>
    <row r="26" spans="1:10" x14ac:dyDescent="0.25">
      <c r="A26" s="1164"/>
      <c r="B26" s="1166"/>
      <c r="C26" s="386" t="s">
        <v>1777</v>
      </c>
      <c r="D26" s="387">
        <v>762960.26</v>
      </c>
      <c r="E26" s="387">
        <v>16023.96</v>
      </c>
      <c r="F26" s="388">
        <v>778984.22</v>
      </c>
      <c r="G26" s="387">
        <v>615453.51</v>
      </c>
      <c r="H26" s="387">
        <v>532632.03</v>
      </c>
      <c r="I26" s="388">
        <v>1148085.53</v>
      </c>
      <c r="J26" s="388">
        <v>1927069.75</v>
      </c>
    </row>
    <row r="27" spans="1:10" x14ac:dyDescent="0.25">
      <c r="A27" s="1164"/>
      <c r="B27" s="1166"/>
      <c r="C27" s="386" t="s">
        <v>1778</v>
      </c>
      <c r="D27" s="387">
        <v>50219.69</v>
      </c>
      <c r="E27" s="387">
        <v>144457.18</v>
      </c>
      <c r="F27" s="388">
        <v>194676.87</v>
      </c>
      <c r="G27" s="387">
        <v>302693.77</v>
      </c>
      <c r="H27" s="387">
        <v>199636.22</v>
      </c>
      <c r="I27" s="388">
        <v>502330</v>
      </c>
      <c r="J27" s="388">
        <v>697006.87</v>
      </c>
    </row>
    <row r="28" spans="1:10" x14ac:dyDescent="0.25">
      <c r="A28" s="1164"/>
      <c r="B28" s="1166"/>
      <c r="C28" s="386" t="s">
        <v>2580</v>
      </c>
      <c r="D28" s="387">
        <v>0</v>
      </c>
      <c r="E28" s="387">
        <v>0</v>
      </c>
      <c r="F28" s="388">
        <v>0</v>
      </c>
      <c r="G28" s="387">
        <v>0</v>
      </c>
      <c r="H28" s="387">
        <v>17996.97</v>
      </c>
      <c r="I28" s="388">
        <v>17996.97</v>
      </c>
      <c r="J28" s="388">
        <v>17996.97</v>
      </c>
    </row>
    <row r="29" spans="1:10" x14ac:dyDescent="0.25">
      <c r="A29" s="1164"/>
      <c r="B29" s="1166"/>
      <c r="C29" s="386" t="s">
        <v>1848</v>
      </c>
      <c r="D29" s="387">
        <v>0</v>
      </c>
      <c r="E29" s="387">
        <v>0</v>
      </c>
      <c r="F29" s="388">
        <v>0</v>
      </c>
      <c r="G29" s="387">
        <v>27275.69</v>
      </c>
      <c r="H29" s="387">
        <v>24672.09</v>
      </c>
      <c r="I29" s="388">
        <v>51947.78</v>
      </c>
      <c r="J29" s="388">
        <v>51947.78</v>
      </c>
    </row>
    <row r="30" spans="1:10" x14ac:dyDescent="0.25">
      <c r="A30" s="1164"/>
      <c r="B30" s="1166"/>
      <c r="C30" s="386" t="s">
        <v>1779</v>
      </c>
      <c r="D30" s="387">
        <v>5036.55</v>
      </c>
      <c r="E30" s="387">
        <v>33235.129999999997</v>
      </c>
      <c r="F30" s="388">
        <v>38271.68</v>
      </c>
      <c r="G30" s="387">
        <v>979503.26</v>
      </c>
      <c r="H30" s="387">
        <v>0</v>
      </c>
      <c r="I30" s="388">
        <v>979503.26</v>
      </c>
      <c r="J30" s="388">
        <v>1017774.94</v>
      </c>
    </row>
    <row r="31" spans="1:10" x14ac:dyDescent="0.25">
      <c r="A31" s="1164"/>
      <c r="B31" s="1166"/>
      <c r="C31" s="386" t="s">
        <v>1849</v>
      </c>
      <c r="D31" s="387">
        <v>0</v>
      </c>
      <c r="E31" s="387">
        <v>0</v>
      </c>
      <c r="F31" s="388">
        <v>0</v>
      </c>
      <c r="G31" s="387">
        <v>0</v>
      </c>
      <c r="H31" s="387">
        <v>105870.03</v>
      </c>
      <c r="I31" s="388">
        <v>105870.03</v>
      </c>
      <c r="J31" s="388">
        <v>105870.03</v>
      </c>
    </row>
    <row r="32" spans="1:10" x14ac:dyDescent="0.25">
      <c r="A32" s="1164"/>
      <c r="B32" s="1166"/>
      <c r="C32" s="386" t="s">
        <v>1850</v>
      </c>
      <c r="D32" s="387">
        <v>5099.9799999999996</v>
      </c>
      <c r="E32" s="387">
        <v>1733.47</v>
      </c>
      <c r="F32" s="388">
        <v>6833.44</v>
      </c>
      <c r="G32" s="387">
        <v>3869.89</v>
      </c>
      <c r="H32" s="387">
        <v>98079.84</v>
      </c>
      <c r="I32" s="388">
        <v>101949.73</v>
      </c>
      <c r="J32" s="388">
        <v>108783.17</v>
      </c>
    </row>
    <row r="33" spans="1:10" x14ac:dyDescent="0.25">
      <c r="A33" s="1164"/>
      <c r="B33" s="1166"/>
      <c r="C33" s="386" t="s">
        <v>1800</v>
      </c>
      <c r="D33" s="387">
        <v>0</v>
      </c>
      <c r="E33" s="387">
        <v>0</v>
      </c>
      <c r="F33" s="388">
        <v>0</v>
      </c>
      <c r="G33" s="387">
        <v>0</v>
      </c>
      <c r="H33" s="387">
        <v>10015.74</v>
      </c>
      <c r="I33" s="388">
        <v>10015.74</v>
      </c>
      <c r="J33" s="388">
        <v>10015.74</v>
      </c>
    </row>
    <row r="34" spans="1:10" ht="15" customHeight="1" x14ac:dyDescent="0.25">
      <c r="A34" s="1163"/>
      <c r="B34" s="1167"/>
      <c r="C34" s="389" t="s">
        <v>26</v>
      </c>
      <c r="D34" s="388">
        <v>3070784.26</v>
      </c>
      <c r="E34" s="388">
        <v>1089309.8899999999</v>
      </c>
      <c r="F34" s="388">
        <v>4160094.15</v>
      </c>
      <c r="G34" s="388">
        <v>5640753.0999999996</v>
      </c>
      <c r="H34" s="388">
        <v>15319083.699999999</v>
      </c>
      <c r="I34" s="388">
        <v>20959836.800000001</v>
      </c>
      <c r="J34" s="388">
        <v>25119930.949999999</v>
      </c>
    </row>
    <row r="35" spans="1:10" ht="15" customHeight="1" x14ac:dyDescent="0.25">
      <c r="A35" s="1162" t="s">
        <v>1447</v>
      </c>
      <c r="B35" s="1172" t="s">
        <v>1643</v>
      </c>
      <c r="C35" s="386" t="s">
        <v>1780</v>
      </c>
      <c r="D35" s="387">
        <v>12227.54</v>
      </c>
      <c r="E35" s="387">
        <v>0</v>
      </c>
      <c r="F35" s="388">
        <v>12227.54</v>
      </c>
      <c r="G35" s="387">
        <v>25019.1</v>
      </c>
      <c r="H35" s="387">
        <v>14598</v>
      </c>
      <c r="I35" s="388">
        <v>39617.1</v>
      </c>
      <c r="J35" s="388">
        <v>51844.639999999999</v>
      </c>
    </row>
    <row r="36" spans="1:10" x14ac:dyDescent="0.25">
      <c r="A36" s="1164"/>
      <c r="B36" s="1173"/>
      <c r="C36" s="386" t="s">
        <v>1781</v>
      </c>
      <c r="D36" s="387">
        <v>6376.76</v>
      </c>
      <c r="E36" s="387">
        <v>0</v>
      </c>
      <c r="F36" s="388">
        <v>6376.76</v>
      </c>
      <c r="G36" s="387">
        <v>23988.82</v>
      </c>
      <c r="H36" s="387">
        <v>12007.69</v>
      </c>
      <c r="I36" s="388">
        <v>35996.5</v>
      </c>
      <c r="J36" s="388">
        <v>42373.26</v>
      </c>
    </row>
    <row r="37" spans="1:10" x14ac:dyDescent="0.25">
      <c r="A37" s="1164"/>
      <c r="B37" s="1173"/>
      <c r="C37" s="386" t="s">
        <v>1782</v>
      </c>
      <c r="D37" s="387">
        <v>0</v>
      </c>
      <c r="E37" s="387">
        <v>23668.959999999999</v>
      </c>
      <c r="F37" s="388">
        <v>23668.959999999999</v>
      </c>
      <c r="G37" s="387">
        <v>0</v>
      </c>
      <c r="H37" s="387">
        <v>75668</v>
      </c>
      <c r="I37" s="388">
        <v>75668</v>
      </c>
      <c r="J37" s="388">
        <v>99336.960000000006</v>
      </c>
    </row>
    <row r="38" spans="1:10" x14ac:dyDescent="0.25">
      <c r="A38" s="1164"/>
      <c r="B38" s="1173"/>
      <c r="C38" s="386" t="s">
        <v>1783</v>
      </c>
      <c r="D38" s="387">
        <v>798.86</v>
      </c>
      <c r="E38" s="387">
        <v>0</v>
      </c>
      <c r="F38" s="388">
        <v>798.86</v>
      </c>
      <c r="G38" s="387">
        <v>0</v>
      </c>
      <c r="H38" s="387">
        <v>71218.34</v>
      </c>
      <c r="I38" s="388">
        <v>71218.34</v>
      </c>
      <c r="J38" s="388">
        <v>72017.2</v>
      </c>
    </row>
    <row r="39" spans="1:10" x14ac:dyDescent="0.25">
      <c r="A39" s="1164"/>
      <c r="B39" s="1173"/>
      <c r="C39" s="386" t="s">
        <v>1784</v>
      </c>
      <c r="D39" s="387">
        <v>211223.06</v>
      </c>
      <c r="E39" s="387">
        <v>0</v>
      </c>
      <c r="F39" s="388">
        <v>211223.06</v>
      </c>
      <c r="G39" s="387">
        <v>145007.69</v>
      </c>
      <c r="H39" s="387">
        <v>0</v>
      </c>
      <c r="I39" s="388">
        <v>145007.69</v>
      </c>
      <c r="J39" s="388">
        <v>356230.75</v>
      </c>
    </row>
    <row r="40" spans="1:10" x14ac:dyDescent="0.25">
      <c r="A40" s="1164"/>
      <c r="B40" s="1173"/>
      <c r="C40" s="386" t="s">
        <v>1785</v>
      </c>
      <c r="D40" s="387">
        <v>0</v>
      </c>
      <c r="E40" s="387">
        <v>16157.76</v>
      </c>
      <c r="F40" s="388">
        <v>16157.76</v>
      </c>
      <c r="G40" s="387">
        <v>0</v>
      </c>
      <c r="H40" s="387">
        <v>34702.480000000003</v>
      </c>
      <c r="I40" s="388">
        <v>34702.480000000003</v>
      </c>
      <c r="J40" s="388">
        <v>50860.24</v>
      </c>
    </row>
    <row r="41" spans="1:10" x14ac:dyDescent="0.25">
      <c r="A41" s="1164"/>
      <c r="B41" s="1173"/>
      <c r="C41" s="386" t="s">
        <v>2576</v>
      </c>
      <c r="D41" s="387">
        <v>23924.51</v>
      </c>
      <c r="E41" s="387">
        <v>0</v>
      </c>
      <c r="F41" s="388">
        <v>23924.51</v>
      </c>
      <c r="G41" s="387">
        <v>0</v>
      </c>
      <c r="H41" s="387">
        <v>0</v>
      </c>
      <c r="I41" s="388">
        <v>0</v>
      </c>
      <c r="J41" s="388">
        <v>23924.51</v>
      </c>
    </row>
    <row r="42" spans="1:10" x14ac:dyDescent="0.25">
      <c r="A42" s="1164"/>
      <c r="B42" s="1173"/>
      <c r="C42" s="386" t="s">
        <v>1786</v>
      </c>
      <c r="D42" s="387">
        <v>13648.84</v>
      </c>
      <c r="E42" s="387">
        <v>0</v>
      </c>
      <c r="F42" s="388">
        <v>13648.84</v>
      </c>
      <c r="G42" s="387">
        <v>22792.76</v>
      </c>
      <c r="H42" s="387">
        <v>214926.71</v>
      </c>
      <c r="I42" s="388">
        <v>237719.47</v>
      </c>
      <c r="J42" s="388">
        <v>251368.31</v>
      </c>
    </row>
    <row r="43" spans="1:10" x14ac:dyDescent="0.25">
      <c r="A43" s="1164"/>
      <c r="B43" s="1173"/>
      <c r="C43" s="386" t="s">
        <v>1787</v>
      </c>
      <c r="D43" s="387">
        <v>0</v>
      </c>
      <c r="E43" s="387">
        <v>0</v>
      </c>
      <c r="F43" s="388">
        <v>0</v>
      </c>
      <c r="G43" s="387">
        <v>0</v>
      </c>
      <c r="H43" s="387">
        <v>30749.08</v>
      </c>
      <c r="I43" s="388">
        <v>30749.08</v>
      </c>
      <c r="J43" s="388">
        <v>30749.08</v>
      </c>
    </row>
    <row r="44" spans="1:10" x14ac:dyDescent="0.25">
      <c r="A44" s="1164"/>
      <c r="B44" s="1173"/>
      <c r="C44" s="386" t="s">
        <v>1788</v>
      </c>
      <c r="D44" s="387">
        <v>0</v>
      </c>
      <c r="E44" s="387">
        <v>0</v>
      </c>
      <c r="F44" s="388">
        <v>0</v>
      </c>
      <c r="G44" s="387">
        <v>0</v>
      </c>
      <c r="H44" s="387">
        <v>304909.8</v>
      </c>
      <c r="I44" s="388">
        <v>304909.8</v>
      </c>
      <c r="J44" s="388">
        <v>304909.8</v>
      </c>
    </row>
    <row r="45" spans="1:10" x14ac:dyDescent="0.25">
      <c r="A45" s="1164"/>
      <c r="B45" s="1173"/>
      <c r="C45" s="386" t="s">
        <v>1789</v>
      </c>
      <c r="D45" s="387">
        <v>113024.05</v>
      </c>
      <c r="E45" s="387">
        <v>0</v>
      </c>
      <c r="F45" s="388">
        <v>113024.05</v>
      </c>
      <c r="G45" s="387">
        <v>402023.46</v>
      </c>
      <c r="H45" s="387">
        <v>0</v>
      </c>
      <c r="I45" s="388">
        <v>402023.46</v>
      </c>
      <c r="J45" s="388">
        <v>515047.51</v>
      </c>
    </row>
    <row r="46" spans="1:10" x14ac:dyDescent="0.25">
      <c r="A46" s="1164"/>
      <c r="B46" s="1173"/>
      <c r="C46" s="386" t="s">
        <v>1790</v>
      </c>
      <c r="D46" s="387">
        <v>0</v>
      </c>
      <c r="E46" s="387">
        <v>0</v>
      </c>
      <c r="F46" s="388">
        <v>0</v>
      </c>
      <c r="G46" s="387">
        <v>78005.009999999995</v>
      </c>
      <c r="H46" s="387">
        <v>0</v>
      </c>
      <c r="I46" s="388">
        <v>78005.009999999995</v>
      </c>
      <c r="J46" s="388">
        <v>78005.009999999995</v>
      </c>
    </row>
    <row r="47" spans="1:10" x14ac:dyDescent="0.25">
      <c r="A47" s="1164"/>
      <c r="B47" s="1173"/>
      <c r="C47" s="386" t="s">
        <v>1791</v>
      </c>
      <c r="D47" s="387">
        <v>4507.26</v>
      </c>
      <c r="E47" s="387">
        <v>0</v>
      </c>
      <c r="F47" s="388">
        <v>4507.26</v>
      </c>
      <c r="G47" s="387">
        <v>0</v>
      </c>
      <c r="H47" s="387">
        <v>507675.6</v>
      </c>
      <c r="I47" s="388">
        <v>507675.6</v>
      </c>
      <c r="J47" s="388">
        <v>512182.86</v>
      </c>
    </row>
    <row r="48" spans="1:10" x14ac:dyDescent="0.25">
      <c r="A48" s="1164"/>
      <c r="B48" s="1173"/>
      <c r="C48" s="386" t="s">
        <v>1792</v>
      </c>
      <c r="D48" s="387">
        <v>0</v>
      </c>
      <c r="E48" s="387">
        <v>0</v>
      </c>
      <c r="F48" s="388">
        <v>0</v>
      </c>
      <c r="G48" s="387">
        <v>5000</v>
      </c>
      <c r="H48" s="387">
        <v>71799.66</v>
      </c>
      <c r="I48" s="388">
        <v>76799.66</v>
      </c>
      <c r="J48" s="388">
        <v>76799.66</v>
      </c>
    </row>
    <row r="49" spans="1:12" x14ac:dyDescent="0.25">
      <c r="A49" s="1164"/>
      <c r="B49" s="1173"/>
      <c r="C49" s="386" t="s">
        <v>1851</v>
      </c>
      <c r="D49" s="387">
        <v>0</v>
      </c>
      <c r="E49" s="387">
        <v>0</v>
      </c>
      <c r="F49" s="388">
        <v>0</v>
      </c>
      <c r="G49" s="387">
        <v>24803.49</v>
      </c>
      <c r="H49" s="387">
        <v>9852.7999999999993</v>
      </c>
      <c r="I49" s="388">
        <v>34656.29</v>
      </c>
      <c r="J49" s="388">
        <v>34656.29</v>
      </c>
    </row>
    <row r="50" spans="1:12" x14ac:dyDescent="0.25">
      <c r="A50" s="1164"/>
      <c r="B50" s="1173"/>
      <c r="C50" s="386" t="s">
        <v>1793</v>
      </c>
      <c r="D50" s="387">
        <v>0</v>
      </c>
      <c r="E50" s="387">
        <v>0</v>
      </c>
      <c r="F50" s="388">
        <v>0</v>
      </c>
      <c r="G50" s="387">
        <v>134014.48000000001</v>
      </c>
      <c r="H50" s="387">
        <v>1200062.19</v>
      </c>
      <c r="I50" s="388">
        <v>1334076.67</v>
      </c>
      <c r="J50" s="388">
        <v>1334076.67</v>
      </c>
    </row>
    <row r="51" spans="1:12" x14ac:dyDescent="0.25">
      <c r="A51" s="1164"/>
      <c r="B51" s="1173"/>
      <c r="C51" s="386" t="s">
        <v>1794</v>
      </c>
      <c r="D51" s="387">
        <v>0</v>
      </c>
      <c r="E51" s="387">
        <v>0</v>
      </c>
      <c r="F51" s="388">
        <v>0</v>
      </c>
      <c r="G51" s="387">
        <v>0</v>
      </c>
      <c r="H51" s="387">
        <v>122163.1</v>
      </c>
      <c r="I51" s="388">
        <v>122163.1</v>
      </c>
      <c r="J51" s="388">
        <v>122163.1</v>
      </c>
    </row>
    <row r="52" spans="1:12" x14ac:dyDescent="0.25">
      <c r="A52" s="1164"/>
      <c r="B52" s="1173"/>
      <c r="C52" s="386" t="s">
        <v>1801</v>
      </c>
      <c r="D52" s="387">
        <v>10132.299999999999</v>
      </c>
      <c r="E52" s="387">
        <v>6905.2</v>
      </c>
      <c r="F52" s="388">
        <v>17037.5</v>
      </c>
      <c r="G52" s="387">
        <v>9994.5499999999993</v>
      </c>
      <c r="H52" s="387">
        <v>48009.1</v>
      </c>
      <c r="I52" s="388">
        <v>58003.66</v>
      </c>
      <c r="J52" s="388">
        <v>75041.16</v>
      </c>
    </row>
    <row r="53" spans="1:12" x14ac:dyDescent="0.25">
      <c r="A53" s="1164"/>
      <c r="B53" s="1173"/>
      <c r="C53" s="386" t="s">
        <v>1795</v>
      </c>
      <c r="D53" s="387">
        <v>0</v>
      </c>
      <c r="E53" s="387">
        <v>46312</v>
      </c>
      <c r="F53" s="388">
        <v>46312</v>
      </c>
      <c r="G53" s="387">
        <v>0</v>
      </c>
      <c r="H53" s="387">
        <v>0</v>
      </c>
      <c r="I53" s="388">
        <v>0</v>
      </c>
      <c r="J53" s="388">
        <v>46312</v>
      </c>
    </row>
    <row r="54" spans="1:12" x14ac:dyDescent="0.25">
      <c r="A54" s="1164"/>
      <c r="B54" s="1173"/>
      <c r="C54" s="386" t="s">
        <v>1796</v>
      </c>
      <c r="D54" s="387">
        <v>0</v>
      </c>
      <c r="E54" s="387">
        <v>0</v>
      </c>
      <c r="F54" s="388">
        <v>0</v>
      </c>
      <c r="G54" s="387">
        <v>0</v>
      </c>
      <c r="H54" s="387">
        <v>41725.5</v>
      </c>
      <c r="I54" s="388">
        <v>41725.5</v>
      </c>
      <c r="J54" s="388">
        <v>41725.5</v>
      </c>
    </row>
    <row r="55" spans="1:12" x14ac:dyDescent="0.25">
      <c r="A55" s="1164"/>
      <c r="B55" s="1173"/>
      <c r="C55" s="386" t="s">
        <v>1797</v>
      </c>
      <c r="D55" s="387">
        <v>11014.48</v>
      </c>
      <c r="E55" s="387">
        <v>0</v>
      </c>
      <c r="F55" s="388">
        <v>11014.48</v>
      </c>
      <c r="G55" s="387">
        <v>101791.56</v>
      </c>
      <c r="H55" s="387">
        <v>0</v>
      </c>
      <c r="I55" s="388">
        <v>101791.56</v>
      </c>
      <c r="J55" s="388">
        <v>112806.04</v>
      </c>
    </row>
    <row r="56" spans="1:12" x14ac:dyDescent="0.25">
      <c r="A56" s="1164"/>
      <c r="B56" s="1173"/>
      <c r="C56" s="386" t="s">
        <v>1798</v>
      </c>
      <c r="D56" s="387">
        <v>6901.1</v>
      </c>
      <c r="E56" s="387">
        <v>0</v>
      </c>
      <c r="F56" s="388">
        <v>6901.1</v>
      </c>
      <c r="G56" s="387">
        <v>2498.58</v>
      </c>
      <c r="H56" s="387">
        <v>328559.58</v>
      </c>
      <c r="I56" s="388">
        <v>331058.15999999997</v>
      </c>
      <c r="J56" s="388">
        <v>337959.26</v>
      </c>
      <c r="L56" s="76"/>
    </row>
    <row r="57" spans="1:12" x14ac:dyDescent="0.25">
      <c r="A57" s="1164"/>
      <c r="B57" s="1173"/>
      <c r="C57" s="386" t="s">
        <v>1799</v>
      </c>
      <c r="D57" s="387">
        <v>0</v>
      </c>
      <c r="E57" s="387">
        <v>0</v>
      </c>
      <c r="F57" s="388">
        <v>0</v>
      </c>
      <c r="G57" s="387">
        <v>47024.76</v>
      </c>
      <c r="H57" s="387">
        <v>311946.53000000003</v>
      </c>
      <c r="I57" s="388">
        <v>358971.29</v>
      </c>
      <c r="J57" s="388">
        <v>358971.29</v>
      </c>
    </row>
    <row r="58" spans="1:12" x14ac:dyDescent="0.25">
      <c r="A58" s="1164"/>
      <c r="B58" s="1173"/>
      <c r="C58" s="386" t="s">
        <v>1800</v>
      </c>
      <c r="D58" s="387">
        <v>28780.3</v>
      </c>
      <c r="E58" s="387">
        <v>0</v>
      </c>
      <c r="F58" s="388">
        <v>28780.3</v>
      </c>
      <c r="G58" s="387">
        <v>21823.439999999999</v>
      </c>
      <c r="H58" s="387">
        <v>5006.47</v>
      </c>
      <c r="I58" s="388">
        <v>26829.91</v>
      </c>
      <c r="J58" s="388">
        <v>55610.21</v>
      </c>
    </row>
    <row r="59" spans="1:12" x14ac:dyDescent="0.25">
      <c r="A59" s="1164"/>
      <c r="B59" s="1174"/>
      <c r="C59" s="389" t="s">
        <v>26</v>
      </c>
      <c r="D59" s="388">
        <v>442559.06</v>
      </c>
      <c r="E59" s="388">
        <v>93043.92</v>
      </c>
      <c r="F59" s="388">
        <v>535602.98</v>
      </c>
      <c r="G59" s="388">
        <v>1043787.69</v>
      </c>
      <c r="H59" s="388">
        <v>3405580.64</v>
      </c>
      <c r="I59" s="388">
        <v>4449368.33</v>
      </c>
      <c r="J59" s="388">
        <v>4984971.3099999996</v>
      </c>
    </row>
    <row r="60" spans="1:12" x14ac:dyDescent="0.25">
      <c r="A60" s="1164"/>
      <c r="B60" s="1172" t="s">
        <v>1644</v>
      </c>
      <c r="C60" s="386" t="s">
        <v>1791</v>
      </c>
      <c r="D60" s="387">
        <v>0</v>
      </c>
      <c r="E60" s="387">
        <v>0</v>
      </c>
      <c r="F60" s="388">
        <v>0</v>
      </c>
      <c r="G60" s="387">
        <v>0</v>
      </c>
      <c r="H60" s="387">
        <v>28114.71</v>
      </c>
      <c r="I60" s="388">
        <v>28114.71</v>
      </c>
      <c r="J60" s="388">
        <v>28114.71</v>
      </c>
    </row>
    <row r="61" spans="1:12" x14ac:dyDescent="0.25">
      <c r="A61" s="1164"/>
      <c r="B61" s="1173"/>
      <c r="C61" s="386" t="s">
        <v>1851</v>
      </c>
      <c r="D61" s="387">
        <v>0</v>
      </c>
      <c r="E61" s="387">
        <v>0</v>
      </c>
      <c r="F61" s="388">
        <v>0</v>
      </c>
      <c r="G61" s="387">
        <v>297354</v>
      </c>
      <c r="H61" s="387">
        <v>13803.15</v>
      </c>
      <c r="I61" s="388">
        <v>311157.15000000002</v>
      </c>
      <c r="J61" s="388">
        <v>311157.15000000002</v>
      </c>
    </row>
    <row r="62" spans="1:12" x14ac:dyDescent="0.25">
      <c r="A62" s="1164"/>
      <c r="B62" s="1173"/>
      <c r="C62" s="386" t="s">
        <v>1793</v>
      </c>
      <c r="D62" s="387">
        <v>0</v>
      </c>
      <c r="E62" s="387">
        <v>0</v>
      </c>
      <c r="F62" s="388">
        <v>0</v>
      </c>
      <c r="G62" s="387">
        <v>875499.85</v>
      </c>
      <c r="H62" s="387">
        <v>343566.63</v>
      </c>
      <c r="I62" s="388">
        <v>1219066.48</v>
      </c>
      <c r="J62" s="388">
        <v>1219066.48</v>
      </c>
    </row>
    <row r="63" spans="1:12" x14ac:dyDescent="0.25">
      <c r="A63" s="1164"/>
      <c r="B63" s="1173"/>
      <c r="C63" s="386" t="s">
        <v>1801</v>
      </c>
      <c r="D63" s="387">
        <v>0</v>
      </c>
      <c r="E63" s="387">
        <v>0</v>
      </c>
      <c r="F63" s="388">
        <v>0</v>
      </c>
      <c r="G63" s="387">
        <v>68248.52</v>
      </c>
      <c r="H63" s="387">
        <v>0</v>
      </c>
      <c r="I63" s="388">
        <v>68248.52</v>
      </c>
      <c r="J63" s="388">
        <v>68248.52</v>
      </c>
    </row>
    <row r="64" spans="1:12" x14ac:dyDescent="0.25">
      <c r="A64" s="1164"/>
      <c r="B64" s="1173"/>
      <c r="C64" s="386" t="s">
        <v>1798</v>
      </c>
      <c r="D64" s="387">
        <v>0</v>
      </c>
      <c r="E64" s="387">
        <v>0</v>
      </c>
      <c r="F64" s="388">
        <v>0</v>
      </c>
      <c r="G64" s="387">
        <v>0</v>
      </c>
      <c r="H64" s="387">
        <v>50840.61</v>
      </c>
      <c r="I64" s="388">
        <v>50840.61</v>
      </c>
      <c r="J64" s="388">
        <v>50840.61</v>
      </c>
    </row>
    <row r="65" spans="1:10" x14ac:dyDescent="0.25">
      <c r="A65" s="1163"/>
      <c r="B65" s="1174"/>
      <c r="C65" s="389" t="s">
        <v>26</v>
      </c>
      <c r="D65" s="388">
        <v>0</v>
      </c>
      <c r="E65" s="388">
        <v>0</v>
      </c>
      <c r="F65" s="388">
        <v>0</v>
      </c>
      <c r="G65" s="388">
        <v>1241102.3700000001</v>
      </c>
      <c r="H65" s="388">
        <v>436325.1</v>
      </c>
      <c r="I65" s="388">
        <v>1677427.47</v>
      </c>
      <c r="J65" s="388">
        <v>1677427.47</v>
      </c>
    </row>
    <row r="66" spans="1:10" ht="15" customHeight="1" x14ac:dyDescent="0.25">
      <c r="A66" s="1162" t="s">
        <v>1448</v>
      </c>
      <c r="B66" s="1165"/>
      <c r="C66" s="386" t="s">
        <v>1780</v>
      </c>
      <c r="D66" s="387">
        <v>431.66</v>
      </c>
      <c r="E66" s="387">
        <v>0</v>
      </c>
      <c r="F66" s="388">
        <v>431.66</v>
      </c>
      <c r="G66" s="387">
        <v>0</v>
      </c>
      <c r="H66" s="387">
        <v>0</v>
      </c>
      <c r="I66" s="388">
        <v>0</v>
      </c>
      <c r="J66" s="388">
        <v>431.66</v>
      </c>
    </row>
    <row r="67" spans="1:10" ht="15" customHeight="1" x14ac:dyDescent="0.25">
      <c r="A67" s="1164"/>
      <c r="B67" s="1166"/>
      <c r="C67" s="386" t="s">
        <v>1781</v>
      </c>
      <c r="D67" s="387">
        <v>1714.16</v>
      </c>
      <c r="E67" s="387">
        <v>0</v>
      </c>
      <c r="F67" s="388">
        <v>1714.16</v>
      </c>
      <c r="G67" s="387">
        <v>21409.18</v>
      </c>
      <c r="H67" s="387">
        <v>149.38</v>
      </c>
      <c r="I67" s="388">
        <v>21558.55</v>
      </c>
      <c r="J67" s="388">
        <v>23272.71</v>
      </c>
    </row>
    <row r="68" spans="1:10" x14ac:dyDescent="0.25">
      <c r="A68" s="1164"/>
      <c r="B68" s="1166"/>
      <c r="C68" s="386" t="s">
        <v>1774</v>
      </c>
      <c r="D68" s="387">
        <v>1.96</v>
      </c>
      <c r="E68" s="387">
        <v>0</v>
      </c>
      <c r="F68" s="388">
        <v>1.96</v>
      </c>
      <c r="G68" s="387">
        <v>0</v>
      </c>
      <c r="H68" s="387">
        <v>0</v>
      </c>
      <c r="I68" s="388">
        <v>0</v>
      </c>
      <c r="J68" s="388">
        <v>1.96</v>
      </c>
    </row>
    <row r="69" spans="1:10" x14ac:dyDescent="0.25">
      <c r="A69" s="1164"/>
      <c r="B69" s="1166"/>
      <c r="C69" s="386" t="s">
        <v>1839</v>
      </c>
      <c r="D69" s="387">
        <v>0.27</v>
      </c>
      <c r="E69" s="387">
        <v>0</v>
      </c>
      <c r="F69" s="388">
        <v>0.27</v>
      </c>
      <c r="G69" s="387">
        <v>0</v>
      </c>
      <c r="H69" s="387">
        <v>0</v>
      </c>
      <c r="I69" s="388">
        <v>0</v>
      </c>
      <c r="J69" s="388">
        <v>0.27</v>
      </c>
    </row>
    <row r="70" spans="1:10" x14ac:dyDescent="0.25">
      <c r="A70" s="1164"/>
      <c r="B70" s="1166"/>
      <c r="C70" s="386" t="s">
        <v>1802</v>
      </c>
      <c r="D70" s="387">
        <v>10868.75</v>
      </c>
      <c r="E70" s="387">
        <v>20.29</v>
      </c>
      <c r="F70" s="388">
        <v>10889.03</v>
      </c>
      <c r="G70" s="387">
        <v>217.66</v>
      </c>
      <c r="H70" s="387">
        <v>0</v>
      </c>
      <c r="I70" s="388">
        <v>217.66</v>
      </c>
      <c r="J70" s="388">
        <v>11106.69</v>
      </c>
    </row>
    <row r="71" spans="1:10" x14ac:dyDescent="0.25">
      <c r="A71" s="1164"/>
      <c r="B71" s="1166"/>
      <c r="C71" s="386" t="s">
        <v>1803</v>
      </c>
      <c r="D71" s="387">
        <v>1892.07</v>
      </c>
      <c r="E71" s="387">
        <v>0</v>
      </c>
      <c r="F71" s="388">
        <v>1892.07</v>
      </c>
      <c r="G71" s="387">
        <v>0</v>
      </c>
      <c r="H71" s="387">
        <v>0</v>
      </c>
      <c r="I71" s="388">
        <v>0</v>
      </c>
      <c r="J71" s="388">
        <v>1892.07</v>
      </c>
    </row>
    <row r="72" spans="1:10" x14ac:dyDescent="0.25">
      <c r="A72" s="1164"/>
      <c r="B72" s="1166"/>
      <c r="C72" s="386" t="s">
        <v>1841</v>
      </c>
      <c r="D72" s="387">
        <v>0.45</v>
      </c>
      <c r="E72" s="387">
        <v>0</v>
      </c>
      <c r="F72" s="388">
        <v>0.45</v>
      </c>
      <c r="G72" s="387">
        <v>0</v>
      </c>
      <c r="H72" s="387">
        <v>0</v>
      </c>
      <c r="I72" s="388">
        <v>0</v>
      </c>
      <c r="J72" s="388">
        <v>0.45</v>
      </c>
    </row>
    <row r="73" spans="1:10" x14ac:dyDescent="0.25">
      <c r="A73" s="1164"/>
      <c r="B73" s="1166"/>
      <c r="C73" s="386" t="s">
        <v>1843</v>
      </c>
      <c r="D73" s="387">
        <v>0</v>
      </c>
      <c r="E73" s="387">
        <v>0.01</v>
      </c>
      <c r="F73" s="388">
        <v>0.01</v>
      </c>
      <c r="G73" s="387">
        <v>0</v>
      </c>
      <c r="H73" s="387">
        <v>0</v>
      </c>
      <c r="I73" s="388">
        <v>0</v>
      </c>
      <c r="J73" s="388">
        <v>0.01</v>
      </c>
    </row>
    <row r="74" spans="1:10" x14ac:dyDescent="0.25">
      <c r="A74" s="1164"/>
      <c r="B74" s="1166"/>
      <c r="C74" s="386" t="s">
        <v>1782</v>
      </c>
      <c r="D74" s="387">
        <v>14886.14</v>
      </c>
      <c r="E74" s="387">
        <v>0</v>
      </c>
      <c r="F74" s="388">
        <v>14886.14</v>
      </c>
      <c r="G74" s="387">
        <v>1335.51</v>
      </c>
      <c r="H74" s="387">
        <v>0</v>
      </c>
      <c r="I74" s="388">
        <v>1335.51</v>
      </c>
      <c r="J74" s="388">
        <v>16221.65</v>
      </c>
    </row>
    <row r="75" spans="1:10" x14ac:dyDescent="0.25">
      <c r="A75" s="1164"/>
      <c r="B75" s="1166"/>
      <c r="C75" s="386" t="s">
        <v>1804</v>
      </c>
      <c r="D75" s="387">
        <v>4315.6899999999996</v>
      </c>
      <c r="E75" s="387">
        <v>0.52</v>
      </c>
      <c r="F75" s="388">
        <v>4316.21</v>
      </c>
      <c r="G75" s="387">
        <v>0</v>
      </c>
      <c r="H75" s="387">
        <v>0</v>
      </c>
      <c r="I75" s="388">
        <v>0</v>
      </c>
      <c r="J75" s="388">
        <v>4316.21</v>
      </c>
    </row>
    <row r="76" spans="1:10" x14ac:dyDescent="0.25">
      <c r="A76" s="1164"/>
      <c r="B76" s="1166"/>
      <c r="C76" s="386" t="s">
        <v>1805</v>
      </c>
      <c r="D76" s="387">
        <v>2342.56</v>
      </c>
      <c r="E76" s="387">
        <v>0.12</v>
      </c>
      <c r="F76" s="388">
        <v>2342.6799999999998</v>
      </c>
      <c r="G76" s="387">
        <v>0</v>
      </c>
      <c r="H76" s="387">
        <v>0</v>
      </c>
      <c r="I76" s="388">
        <v>0</v>
      </c>
      <c r="J76" s="388">
        <v>2342.6799999999998</v>
      </c>
    </row>
    <row r="77" spans="1:10" x14ac:dyDescent="0.25">
      <c r="A77" s="1164"/>
      <c r="B77" s="1166"/>
      <c r="C77" s="386" t="s">
        <v>1783</v>
      </c>
      <c r="D77" s="387">
        <v>876.74</v>
      </c>
      <c r="E77" s="387">
        <v>0</v>
      </c>
      <c r="F77" s="388">
        <v>876.74</v>
      </c>
      <c r="G77" s="387">
        <v>0</v>
      </c>
      <c r="H77" s="387">
        <v>0</v>
      </c>
      <c r="I77" s="388">
        <v>0</v>
      </c>
      <c r="J77" s="388">
        <v>876.74</v>
      </c>
    </row>
    <row r="78" spans="1:10" x14ac:dyDescent="0.25">
      <c r="A78" s="1164"/>
      <c r="B78" s="1166"/>
      <c r="C78" s="386" t="s">
        <v>1806</v>
      </c>
      <c r="D78" s="387">
        <v>7629.66</v>
      </c>
      <c r="E78" s="387">
        <v>0</v>
      </c>
      <c r="F78" s="388">
        <v>7629.66</v>
      </c>
      <c r="G78" s="387">
        <v>0</v>
      </c>
      <c r="H78" s="387">
        <v>0</v>
      </c>
      <c r="I78" s="388">
        <v>0</v>
      </c>
      <c r="J78" s="388">
        <v>7629.66</v>
      </c>
    </row>
    <row r="79" spans="1:10" x14ac:dyDescent="0.25">
      <c r="A79" s="1164"/>
      <c r="B79" s="1166"/>
      <c r="C79" s="386" t="s">
        <v>1807</v>
      </c>
      <c r="D79" s="387">
        <v>5597.04</v>
      </c>
      <c r="E79" s="387">
        <v>0</v>
      </c>
      <c r="F79" s="388">
        <v>5597.04</v>
      </c>
      <c r="G79" s="387">
        <v>0</v>
      </c>
      <c r="H79" s="387">
        <v>0</v>
      </c>
      <c r="I79" s="388">
        <v>0</v>
      </c>
      <c r="J79" s="388">
        <v>5597.04</v>
      </c>
    </row>
    <row r="80" spans="1:10" x14ac:dyDescent="0.25">
      <c r="A80" s="1164"/>
      <c r="B80" s="1166"/>
      <c r="C80" s="386" t="s">
        <v>1808</v>
      </c>
      <c r="D80" s="387">
        <v>842.36</v>
      </c>
      <c r="E80" s="387">
        <v>0.5</v>
      </c>
      <c r="F80" s="388">
        <v>842.86</v>
      </c>
      <c r="G80" s="387">
        <v>358.98</v>
      </c>
      <c r="H80" s="387">
        <v>9875.23</v>
      </c>
      <c r="I80" s="388">
        <v>10234.209999999999</v>
      </c>
      <c r="J80" s="388">
        <v>11077.07</v>
      </c>
    </row>
    <row r="81" spans="1:10" x14ac:dyDescent="0.25">
      <c r="A81" s="1164"/>
      <c r="B81" s="1166"/>
      <c r="C81" s="386" t="s">
        <v>1844</v>
      </c>
      <c r="D81" s="387">
        <v>9.86</v>
      </c>
      <c r="E81" s="387">
        <v>0</v>
      </c>
      <c r="F81" s="388">
        <v>9.86</v>
      </c>
      <c r="G81" s="387">
        <v>0</v>
      </c>
      <c r="H81" s="387">
        <v>0</v>
      </c>
      <c r="I81" s="388">
        <v>0</v>
      </c>
      <c r="J81" s="388">
        <v>9.86</v>
      </c>
    </row>
    <row r="82" spans="1:10" x14ac:dyDescent="0.25">
      <c r="A82" s="1164"/>
      <c r="B82" s="1166"/>
      <c r="C82" s="386" t="s">
        <v>1809</v>
      </c>
      <c r="D82" s="387">
        <v>0.33</v>
      </c>
      <c r="E82" s="387">
        <v>1.77</v>
      </c>
      <c r="F82" s="388">
        <v>2.1</v>
      </c>
      <c r="G82" s="387">
        <v>88531.26</v>
      </c>
      <c r="H82" s="387">
        <v>0</v>
      </c>
      <c r="I82" s="388">
        <v>88531.26</v>
      </c>
      <c r="J82" s="388">
        <v>88533.36</v>
      </c>
    </row>
    <row r="83" spans="1:10" x14ac:dyDescent="0.25">
      <c r="A83" s="1164"/>
      <c r="B83" s="1166"/>
      <c r="C83" s="386" t="s">
        <v>1810</v>
      </c>
      <c r="D83" s="387">
        <v>1449.69</v>
      </c>
      <c r="E83" s="387">
        <v>719.69</v>
      </c>
      <c r="F83" s="388">
        <v>2169.38</v>
      </c>
      <c r="G83" s="387">
        <v>0</v>
      </c>
      <c r="H83" s="387">
        <v>0</v>
      </c>
      <c r="I83" s="388">
        <v>0</v>
      </c>
      <c r="J83" s="388">
        <v>2169.38</v>
      </c>
    </row>
    <row r="84" spans="1:10" x14ac:dyDescent="0.25">
      <c r="A84" s="1164"/>
      <c r="B84" s="1166"/>
      <c r="C84" s="386" t="s">
        <v>1811</v>
      </c>
      <c r="D84" s="387">
        <v>581.74</v>
      </c>
      <c r="E84" s="387">
        <v>48082</v>
      </c>
      <c r="F84" s="388">
        <v>48663.74</v>
      </c>
      <c r="G84" s="387">
        <v>1073.08</v>
      </c>
      <c r="H84" s="387">
        <v>2912.7</v>
      </c>
      <c r="I84" s="388">
        <v>3985.77</v>
      </c>
      <c r="J84" s="388">
        <v>52649.51</v>
      </c>
    </row>
    <row r="85" spans="1:10" x14ac:dyDescent="0.25">
      <c r="A85" s="1164"/>
      <c r="B85" s="1166"/>
      <c r="C85" s="386" t="s">
        <v>1812</v>
      </c>
      <c r="D85" s="387">
        <v>248.33</v>
      </c>
      <c r="E85" s="387">
        <v>18.61</v>
      </c>
      <c r="F85" s="388">
        <v>266.94</v>
      </c>
      <c r="G85" s="387">
        <v>0</v>
      </c>
      <c r="H85" s="387">
        <v>4213.26</v>
      </c>
      <c r="I85" s="388">
        <v>4213.26</v>
      </c>
      <c r="J85" s="388">
        <v>4480.2</v>
      </c>
    </row>
    <row r="86" spans="1:10" x14ac:dyDescent="0.25">
      <c r="A86" s="1164"/>
      <c r="B86" s="1166"/>
      <c r="C86" s="386" t="s">
        <v>1787</v>
      </c>
      <c r="D86" s="387">
        <v>2.98</v>
      </c>
      <c r="E86" s="387">
        <v>16136.35</v>
      </c>
      <c r="F86" s="388">
        <v>16139.33</v>
      </c>
      <c r="G86" s="387">
        <v>73.48</v>
      </c>
      <c r="H86" s="387">
        <v>73.48</v>
      </c>
      <c r="I86" s="388">
        <v>146.96</v>
      </c>
      <c r="J86" s="388">
        <v>16286.29</v>
      </c>
    </row>
    <row r="87" spans="1:10" x14ac:dyDescent="0.25">
      <c r="A87" s="1164"/>
      <c r="B87" s="1166"/>
      <c r="C87" s="386" t="s">
        <v>1813</v>
      </c>
      <c r="D87" s="387">
        <v>295.68</v>
      </c>
      <c r="E87" s="387">
        <v>0</v>
      </c>
      <c r="F87" s="388">
        <v>295.68</v>
      </c>
      <c r="G87" s="387">
        <v>3210.3</v>
      </c>
      <c r="H87" s="387">
        <v>0</v>
      </c>
      <c r="I87" s="388">
        <v>3210.3</v>
      </c>
      <c r="J87" s="388">
        <v>3505.98</v>
      </c>
    </row>
    <row r="88" spans="1:10" x14ac:dyDescent="0.25">
      <c r="A88" s="1164"/>
      <c r="B88" s="1166"/>
      <c r="C88" s="386" t="s">
        <v>1814</v>
      </c>
      <c r="D88" s="387">
        <v>36.58</v>
      </c>
      <c r="E88" s="387">
        <v>0</v>
      </c>
      <c r="F88" s="388">
        <v>36.58</v>
      </c>
      <c r="G88" s="387">
        <v>0</v>
      </c>
      <c r="H88" s="387">
        <v>15.13</v>
      </c>
      <c r="I88" s="388">
        <v>15.13</v>
      </c>
      <c r="J88" s="388">
        <v>51.71</v>
      </c>
    </row>
    <row r="89" spans="1:10" x14ac:dyDescent="0.25">
      <c r="A89" s="1164"/>
      <c r="B89" s="1166"/>
      <c r="C89" s="386" t="s">
        <v>1847</v>
      </c>
      <c r="D89" s="387">
        <v>0.09</v>
      </c>
      <c r="E89" s="387">
        <v>0</v>
      </c>
      <c r="F89" s="388">
        <v>0.09</v>
      </c>
      <c r="G89" s="387">
        <v>0</v>
      </c>
      <c r="H89" s="387">
        <v>0</v>
      </c>
      <c r="I89" s="388">
        <v>0</v>
      </c>
      <c r="J89" s="388">
        <v>0.09</v>
      </c>
    </row>
    <row r="90" spans="1:10" x14ac:dyDescent="0.25">
      <c r="A90" s="1164"/>
      <c r="B90" s="1166"/>
      <c r="C90" s="386" t="s">
        <v>1777</v>
      </c>
      <c r="D90" s="387">
        <v>0</v>
      </c>
      <c r="E90" s="387">
        <v>0</v>
      </c>
      <c r="F90" s="388">
        <v>0</v>
      </c>
      <c r="G90" s="387">
        <v>15.96</v>
      </c>
      <c r="H90" s="387">
        <v>15.96</v>
      </c>
      <c r="I90" s="388">
        <v>31.92</v>
      </c>
      <c r="J90" s="388">
        <v>31.92</v>
      </c>
    </row>
    <row r="91" spans="1:10" x14ac:dyDescent="0.25">
      <c r="A91" s="1164"/>
      <c r="B91" s="1166"/>
      <c r="C91" s="386" t="s">
        <v>1778</v>
      </c>
      <c r="D91" s="387">
        <v>0.09</v>
      </c>
      <c r="E91" s="387">
        <v>0</v>
      </c>
      <c r="F91" s="388">
        <v>0.09</v>
      </c>
      <c r="G91" s="387">
        <v>0</v>
      </c>
      <c r="H91" s="387">
        <v>0</v>
      </c>
      <c r="I91" s="388">
        <v>0</v>
      </c>
      <c r="J91" s="388">
        <v>0.09</v>
      </c>
    </row>
    <row r="92" spans="1:10" x14ac:dyDescent="0.25">
      <c r="A92" s="1164"/>
      <c r="B92" s="1166"/>
      <c r="C92" s="386" t="s">
        <v>2580</v>
      </c>
      <c r="D92" s="387">
        <v>7.91</v>
      </c>
      <c r="E92" s="387">
        <v>0</v>
      </c>
      <c r="F92" s="388">
        <v>7.91</v>
      </c>
      <c r="G92" s="387">
        <v>0</v>
      </c>
      <c r="H92" s="387">
        <v>0</v>
      </c>
      <c r="I92" s="388">
        <v>0</v>
      </c>
      <c r="J92" s="388">
        <v>7.91</v>
      </c>
    </row>
    <row r="93" spans="1:10" x14ac:dyDescent="0.25">
      <c r="A93" s="1164"/>
      <c r="B93" s="1166"/>
      <c r="C93" s="386" t="s">
        <v>1815</v>
      </c>
      <c r="D93" s="387">
        <v>2721.08</v>
      </c>
      <c r="E93" s="387">
        <v>0</v>
      </c>
      <c r="F93" s="388">
        <v>2721.08</v>
      </c>
      <c r="G93" s="387">
        <v>0</v>
      </c>
      <c r="H93" s="387">
        <v>0</v>
      </c>
      <c r="I93" s="388">
        <v>0</v>
      </c>
      <c r="J93" s="388">
        <v>2721.08</v>
      </c>
    </row>
    <row r="94" spans="1:10" x14ac:dyDescent="0.25">
      <c r="A94" s="1164"/>
      <c r="B94" s="1166"/>
      <c r="C94" s="386" t="s">
        <v>1788</v>
      </c>
      <c r="D94" s="387">
        <v>0</v>
      </c>
      <c r="E94" s="387">
        <v>0.04</v>
      </c>
      <c r="F94" s="388">
        <v>0.04</v>
      </c>
      <c r="G94" s="387">
        <v>0</v>
      </c>
      <c r="H94" s="387">
        <v>0</v>
      </c>
      <c r="I94" s="388">
        <v>0</v>
      </c>
      <c r="J94" s="388">
        <v>0.04</v>
      </c>
    </row>
    <row r="95" spans="1:10" x14ac:dyDescent="0.25">
      <c r="A95" s="1164"/>
      <c r="B95" s="1166"/>
      <c r="C95" s="386" t="s">
        <v>1816</v>
      </c>
      <c r="D95" s="387">
        <v>158.66999999999999</v>
      </c>
      <c r="E95" s="387">
        <v>0</v>
      </c>
      <c r="F95" s="388">
        <v>158.66999999999999</v>
      </c>
      <c r="G95" s="387">
        <v>60170.53</v>
      </c>
      <c r="H95" s="387">
        <v>19.7</v>
      </c>
      <c r="I95" s="388">
        <v>60190.23</v>
      </c>
      <c r="J95" s="388">
        <v>60348.9</v>
      </c>
    </row>
    <row r="96" spans="1:10" x14ac:dyDescent="0.25">
      <c r="A96" s="1164"/>
      <c r="B96" s="1166"/>
      <c r="C96" s="386" t="s">
        <v>1817</v>
      </c>
      <c r="D96" s="387">
        <v>557.88</v>
      </c>
      <c r="E96" s="387">
        <v>0</v>
      </c>
      <c r="F96" s="388">
        <v>557.88</v>
      </c>
      <c r="G96" s="387">
        <v>24777.95</v>
      </c>
      <c r="H96" s="387">
        <v>0</v>
      </c>
      <c r="I96" s="388">
        <v>24777.95</v>
      </c>
      <c r="J96" s="388">
        <v>25335.83</v>
      </c>
    </row>
    <row r="97" spans="1:10" x14ac:dyDescent="0.25">
      <c r="A97" s="1164"/>
      <c r="B97" s="1166"/>
      <c r="C97" s="386" t="s">
        <v>1818</v>
      </c>
      <c r="D97" s="387">
        <v>3102.14</v>
      </c>
      <c r="E97" s="387">
        <v>14.61</v>
      </c>
      <c r="F97" s="388">
        <v>3116.75</v>
      </c>
      <c r="G97" s="387">
        <v>0</v>
      </c>
      <c r="H97" s="387">
        <v>0</v>
      </c>
      <c r="I97" s="388">
        <v>0</v>
      </c>
      <c r="J97" s="388">
        <v>3116.75</v>
      </c>
    </row>
    <row r="98" spans="1:10" x14ac:dyDescent="0.25">
      <c r="A98" s="1164"/>
      <c r="B98" s="1166"/>
      <c r="C98" s="386" t="s">
        <v>1790</v>
      </c>
      <c r="D98" s="387">
        <v>209.8</v>
      </c>
      <c r="E98" s="387">
        <v>0</v>
      </c>
      <c r="F98" s="388">
        <v>209.8</v>
      </c>
      <c r="G98" s="387">
        <v>0</v>
      </c>
      <c r="H98" s="387">
        <v>0</v>
      </c>
      <c r="I98" s="388">
        <v>0</v>
      </c>
      <c r="J98" s="388">
        <v>209.8</v>
      </c>
    </row>
    <row r="99" spans="1:10" x14ac:dyDescent="0.25">
      <c r="A99" s="1164"/>
      <c r="B99" s="1166"/>
      <c r="C99" s="386" t="s">
        <v>1819</v>
      </c>
      <c r="D99" s="387">
        <v>3533.92</v>
      </c>
      <c r="E99" s="387">
        <v>0</v>
      </c>
      <c r="F99" s="388">
        <v>3533.92</v>
      </c>
      <c r="G99" s="387">
        <v>16705.990000000002</v>
      </c>
      <c r="H99" s="387">
        <v>0</v>
      </c>
      <c r="I99" s="388">
        <v>16705.990000000002</v>
      </c>
      <c r="J99" s="388">
        <v>20239.91</v>
      </c>
    </row>
    <row r="100" spans="1:10" x14ac:dyDescent="0.25">
      <c r="A100" s="1164"/>
      <c r="B100" s="1166"/>
      <c r="C100" s="386" t="s">
        <v>3252</v>
      </c>
      <c r="D100" s="387">
        <v>35114.04</v>
      </c>
      <c r="E100" s="387">
        <v>0</v>
      </c>
      <c r="F100" s="388">
        <v>35114.04</v>
      </c>
      <c r="G100" s="387">
        <v>7719.96</v>
      </c>
      <c r="H100" s="387">
        <v>0</v>
      </c>
      <c r="I100" s="388">
        <v>7719.96</v>
      </c>
      <c r="J100" s="388">
        <v>42834</v>
      </c>
    </row>
    <row r="101" spans="1:10" x14ac:dyDescent="0.25">
      <c r="A101" s="1164"/>
      <c r="B101" s="1166"/>
      <c r="C101" s="386" t="s">
        <v>1791</v>
      </c>
      <c r="D101" s="387">
        <v>3100.25</v>
      </c>
      <c r="E101" s="387">
        <v>0</v>
      </c>
      <c r="F101" s="388">
        <v>3100.25</v>
      </c>
      <c r="G101" s="387">
        <v>0</v>
      </c>
      <c r="H101" s="387">
        <v>0</v>
      </c>
      <c r="I101" s="388">
        <v>0</v>
      </c>
      <c r="J101" s="388">
        <v>3100.25</v>
      </c>
    </row>
    <row r="102" spans="1:10" x14ac:dyDescent="0.25">
      <c r="A102" s="1164"/>
      <c r="B102" s="1166"/>
      <c r="C102" s="386" t="s">
        <v>1820</v>
      </c>
      <c r="D102" s="387">
        <v>1986.11</v>
      </c>
      <c r="E102" s="387">
        <v>0</v>
      </c>
      <c r="F102" s="388">
        <v>1986.11</v>
      </c>
      <c r="G102" s="387">
        <v>0</v>
      </c>
      <c r="H102" s="387">
        <v>0</v>
      </c>
      <c r="I102" s="388">
        <v>0</v>
      </c>
      <c r="J102" s="388">
        <v>1986.11</v>
      </c>
    </row>
    <row r="103" spans="1:10" x14ac:dyDescent="0.25">
      <c r="A103" s="1164"/>
      <c r="B103" s="1166"/>
      <c r="C103" s="386" t="s">
        <v>1792</v>
      </c>
      <c r="D103" s="387">
        <v>440.24</v>
      </c>
      <c r="E103" s="387">
        <v>0</v>
      </c>
      <c r="F103" s="388">
        <v>440.24</v>
      </c>
      <c r="G103" s="387">
        <v>0</v>
      </c>
      <c r="H103" s="387">
        <v>0</v>
      </c>
      <c r="I103" s="388">
        <v>0</v>
      </c>
      <c r="J103" s="388">
        <v>440.24</v>
      </c>
    </row>
    <row r="104" spans="1:10" x14ac:dyDescent="0.25">
      <c r="A104" s="1164"/>
      <c r="B104" s="1166"/>
      <c r="C104" s="386" t="s">
        <v>1821</v>
      </c>
      <c r="D104" s="387">
        <v>4442.2700000000004</v>
      </c>
      <c r="E104" s="387">
        <v>273.89</v>
      </c>
      <c r="F104" s="388">
        <v>4716.16</v>
      </c>
      <c r="G104" s="387">
        <v>0</v>
      </c>
      <c r="H104" s="387">
        <v>0</v>
      </c>
      <c r="I104" s="388">
        <v>0</v>
      </c>
      <c r="J104" s="388">
        <v>4716.16</v>
      </c>
    </row>
    <row r="105" spans="1:10" x14ac:dyDescent="0.25">
      <c r="A105" s="1164"/>
      <c r="B105" s="1166"/>
      <c r="C105" s="386" t="s">
        <v>1793</v>
      </c>
      <c r="D105" s="387">
        <v>0</v>
      </c>
      <c r="E105" s="387">
        <v>0</v>
      </c>
      <c r="F105" s="388">
        <v>0</v>
      </c>
      <c r="G105" s="387">
        <v>2526.14</v>
      </c>
      <c r="H105" s="387">
        <v>0</v>
      </c>
      <c r="I105" s="388">
        <v>2526.14</v>
      </c>
      <c r="J105" s="388">
        <v>2526.14</v>
      </c>
    </row>
    <row r="106" spans="1:10" x14ac:dyDescent="0.25">
      <c r="A106" s="1164"/>
      <c r="B106" s="1166"/>
      <c r="C106" s="386" t="s">
        <v>3253</v>
      </c>
      <c r="D106" s="387">
        <v>0</v>
      </c>
      <c r="E106" s="387">
        <v>0</v>
      </c>
      <c r="F106" s="388">
        <v>0</v>
      </c>
      <c r="G106" s="387">
        <v>120.9</v>
      </c>
      <c r="H106" s="387">
        <v>120.9</v>
      </c>
      <c r="I106" s="388">
        <v>241.8</v>
      </c>
      <c r="J106" s="388">
        <v>241.8</v>
      </c>
    </row>
    <row r="107" spans="1:10" x14ac:dyDescent="0.25">
      <c r="A107" s="1164"/>
      <c r="B107" s="1166"/>
      <c r="C107" s="386" t="s">
        <v>2577</v>
      </c>
      <c r="D107" s="387">
        <v>116.64</v>
      </c>
      <c r="E107" s="387">
        <v>0</v>
      </c>
      <c r="F107" s="388">
        <v>116.64</v>
      </c>
      <c r="G107" s="387">
        <v>0</v>
      </c>
      <c r="H107" s="387">
        <v>97.92</v>
      </c>
      <c r="I107" s="388">
        <v>97.92</v>
      </c>
      <c r="J107" s="388">
        <v>214.56</v>
      </c>
    </row>
    <row r="108" spans="1:10" x14ac:dyDescent="0.25">
      <c r="A108" s="1164"/>
      <c r="B108" s="1166"/>
      <c r="C108" s="386" t="s">
        <v>1849</v>
      </c>
      <c r="D108" s="387">
        <v>0.5</v>
      </c>
      <c r="E108" s="387">
        <v>0</v>
      </c>
      <c r="F108" s="388">
        <v>0.5</v>
      </c>
      <c r="G108" s="387">
        <v>0</v>
      </c>
      <c r="H108" s="387">
        <v>0</v>
      </c>
      <c r="I108" s="388">
        <v>0</v>
      </c>
      <c r="J108" s="388">
        <v>0.5</v>
      </c>
    </row>
    <row r="109" spans="1:10" x14ac:dyDescent="0.25">
      <c r="A109" s="1164"/>
      <c r="B109" s="1166"/>
      <c r="C109" s="386" t="s">
        <v>1822</v>
      </c>
      <c r="D109" s="387">
        <v>2699.56</v>
      </c>
      <c r="E109" s="387">
        <v>0</v>
      </c>
      <c r="F109" s="388">
        <v>2699.56</v>
      </c>
      <c r="G109" s="387">
        <v>9986.33</v>
      </c>
      <c r="H109" s="387">
        <v>0</v>
      </c>
      <c r="I109" s="388">
        <v>9986.33</v>
      </c>
      <c r="J109" s="388">
        <v>12685.9</v>
      </c>
    </row>
    <row r="110" spans="1:10" x14ac:dyDescent="0.25">
      <c r="A110" s="1164"/>
      <c r="B110" s="1166"/>
      <c r="C110" s="386" t="s">
        <v>1823</v>
      </c>
      <c r="D110" s="387">
        <v>0</v>
      </c>
      <c r="E110" s="387">
        <v>5507.58</v>
      </c>
      <c r="F110" s="388">
        <v>5507.58</v>
      </c>
      <c r="G110" s="387">
        <v>0</v>
      </c>
      <c r="H110" s="387">
        <v>0</v>
      </c>
      <c r="I110" s="388">
        <v>0</v>
      </c>
      <c r="J110" s="388">
        <v>5507.58</v>
      </c>
    </row>
    <row r="111" spans="1:10" x14ac:dyDescent="0.25">
      <c r="A111" s="1164"/>
      <c r="B111" s="1166"/>
      <c r="C111" s="386" t="s">
        <v>1824</v>
      </c>
      <c r="D111" s="387">
        <v>12710.24</v>
      </c>
      <c r="E111" s="387">
        <v>0.55000000000000004</v>
      </c>
      <c r="F111" s="388">
        <v>12710.79</v>
      </c>
      <c r="G111" s="387">
        <v>866.9</v>
      </c>
      <c r="H111" s="387">
        <v>983.51</v>
      </c>
      <c r="I111" s="388">
        <v>1850.41</v>
      </c>
      <c r="J111" s="388">
        <v>14561.21</v>
      </c>
    </row>
    <row r="112" spans="1:10" x14ac:dyDescent="0.25">
      <c r="A112" s="1164"/>
      <c r="B112" s="1166"/>
      <c r="C112" s="386" t="s">
        <v>2578</v>
      </c>
      <c r="D112" s="387">
        <v>0</v>
      </c>
      <c r="E112" s="387">
        <v>0</v>
      </c>
      <c r="F112" s="388">
        <v>0</v>
      </c>
      <c r="G112" s="387">
        <v>0</v>
      </c>
      <c r="H112" s="387">
        <v>174.7</v>
      </c>
      <c r="I112" s="388">
        <v>174.7</v>
      </c>
      <c r="J112" s="388">
        <v>174.7</v>
      </c>
    </row>
    <row r="113" spans="1:10" x14ac:dyDescent="0.25">
      <c r="A113" s="1164"/>
      <c r="B113" s="1166"/>
      <c r="C113" s="386" t="s">
        <v>1825</v>
      </c>
      <c r="D113" s="387">
        <v>2193.58</v>
      </c>
      <c r="E113" s="387">
        <v>0.13</v>
      </c>
      <c r="F113" s="388">
        <v>2193.71</v>
      </c>
      <c r="G113" s="387">
        <v>61.09</v>
      </c>
      <c r="H113" s="387">
        <v>61.09</v>
      </c>
      <c r="I113" s="388">
        <v>122.17</v>
      </c>
      <c r="J113" s="388">
        <v>2315.89</v>
      </c>
    </row>
    <row r="114" spans="1:10" x14ac:dyDescent="0.25">
      <c r="A114" s="1164"/>
      <c r="B114" s="1166"/>
      <c r="C114" s="386" t="s">
        <v>1826</v>
      </c>
      <c r="D114" s="387">
        <v>5098.96</v>
      </c>
      <c r="E114" s="387">
        <v>16595.77</v>
      </c>
      <c r="F114" s="388">
        <v>21694.73</v>
      </c>
      <c r="G114" s="387">
        <v>0</v>
      </c>
      <c r="H114" s="387">
        <v>0</v>
      </c>
      <c r="I114" s="388">
        <v>0</v>
      </c>
      <c r="J114" s="388">
        <v>21694.73</v>
      </c>
    </row>
    <row r="115" spans="1:10" x14ac:dyDescent="0.25">
      <c r="A115" s="1164"/>
      <c r="B115" s="1166"/>
      <c r="C115" s="386" t="s">
        <v>1850</v>
      </c>
      <c r="D115" s="387">
        <v>27207.79</v>
      </c>
      <c r="E115" s="387">
        <v>1062.6300000000001</v>
      </c>
      <c r="F115" s="388">
        <v>28270.42</v>
      </c>
      <c r="G115" s="387">
        <v>3809.2</v>
      </c>
      <c r="H115" s="387">
        <v>95.16</v>
      </c>
      <c r="I115" s="388">
        <v>3904.36</v>
      </c>
      <c r="J115" s="388">
        <v>32174.78</v>
      </c>
    </row>
    <row r="116" spans="1:10" x14ac:dyDescent="0.25">
      <c r="A116" s="1164"/>
      <c r="B116" s="1166"/>
      <c r="C116" s="386" t="s">
        <v>1801</v>
      </c>
      <c r="D116" s="387">
        <v>30708.79</v>
      </c>
      <c r="E116" s="387">
        <v>334.43</v>
      </c>
      <c r="F116" s="388">
        <v>31043.22</v>
      </c>
      <c r="G116" s="387">
        <v>15071.25</v>
      </c>
      <c r="H116" s="387">
        <v>1554.53</v>
      </c>
      <c r="I116" s="388">
        <v>16625.78</v>
      </c>
      <c r="J116" s="388">
        <v>47669</v>
      </c>
    </row>
    <row r="117" spans="1:10" x14ac:dyDescent="0.25">
      <c r="A117" s="1164"/>
      <c r="B117" s="1166"/>
      <c r="C117" s="386" t="s">
        <v>1834</v>
      </c>
      <c r="D117" s="387">
        <v>152035.24</v>
      </c>
      <c r="E117" s="387">
        <v>24514.73</v>
      </c>
      <c r="F117" s="388">
        <v>176549.97</v>
      </c>
      <c r="G117" s="387">
        <v>64723.56</v>
      </c>
      <c r="H117" s="387">
        <v>30875.08</v>
      </c>
      <c r="I117" s="388">
        <v>95598.63</v>
      </c>
      <c r="J117" s="388">
        <v>272148.59999999998</v>
      </c>
    </row>
    <row r="118" spans="1:10" x14ac:dyDescent="0.25">
      <c r="A118" s="1164"/>
      <c r="B118" s="1166"/>
      <c r="C118" s="386" t="s">
        <v>1795</v>
      </c>
      <c r="D118" s="387">
        <v>676.97</v>
      </c>
      <c r="E118" s="387">
        <v>0.09</v>
      </c>
      <c r="F118" s="388">
        <v>677.06</v>
      </c>
      <c r="G118" s="387">
        <v>260.43</v>
      </c>
      <c r="H118" s="387">
        <v>351.2</v>
      </c>
      <c r="I118" s="388">
        <v>611.62</v>
      </c>
      <c r="J118" s="388">
        <v>1288.69</v>
      </c>
    </row>
    <row r="119" spans="1:10" x14ac:dyDescent="0.25">
      <c r="A119" s="1164"/>
      <c r="B119" s="1166"/>
      <c r="C119" s="386" t="s">
        <v>1827</v>
      </c>
      <c r="D119" s="387">
        <v>1596.54</v>
      </c>
      <c r="E119" s="387">
        <v>923.21</v>
      </c>
      <c r="F119" s="388">
        <v>2519.75</v>
      </c>
      <c r="G119" s="387">
        <v>0</v>
      </c>
      <c r="H119" s="387">
        <v>0</v>
      </c>
      <c r="I119" s="388">
        <v>0</v>
      </c>
      <c r="J119" s="388">
        <v>2519.75</v>
      </c>
    </row>
    <row r="120" spans="1:10" x14ac:dyDescent="0.25">
      <c r="A120" s="1164"/>
      <c r="B120" s="1166"/>
      <c r="C120" s="386" t="s">
        <v>1797</v>
      </c>
      <c r="D120" s="387">
        <v>276.60000000000002</v>
      </c>
      <c r="E120" s="387">
        <v>0</v>
      </c>
      <c r="F120" s="388">
        <v>276.60000000000002</v>
      </c>
      <c r="G120" s="387">
        <v>547.79999999999995</v>
      </c>
      <c r="H120" s="387">
        <v>0</v>
      </c>
      <c r="I120" s="388">
        <v>547.79999999999995</v>
      </c>
      <c r="J120" s="388">
        <v>824.4</v>
      </c>
    </row>
    <row r="121" spans="1:10" x14ac:dyDescent="0.25">
      <c r="A121" s="1164"/>
      <c r="B121" s="1166"/>
      <c r="C121" s="386" t="s">
        <v>2579</v>
      </c>
      <c r="D121" s="387">
        <v>37.15</v>
      </c>
      <c r="E121" s="387">
        <v>0</v>
      </c>
      <c r="F121" s="388">
        <v>37.15</v>
      </c>
      <c r="G121" s="387">
        <v>0</v>
      </c>
      <c r="H121" s="387">
        <v>0</v>
      </c>
      <c r="I121" s="388">
        <v>0</v>
      </c>
      <c r="J121" s="388">
        <v>37.15</v>
      </c>
    </row>
    <row r="122" spans="1:10" x14ac:dyDescent="0.25">
      <c r="A122" s="1164"/>
      <c r="B122" s="1166"/>
      <c r="C122" s="386" t="s">
        <v>1828</v>
      </c>
      <c r="D122" s="387">
        <v>52680.24</v>
      </c>
      <c r="E122" s="387">
        <v>8662.42</v>
      </c>
      <c r="F122" s="388">
        <v>61342.66</v>
      </c>
      <c r="G122" s="387">
        <v>31391.040000000001</v>
      </c>
      <c r="H122" s="387">
        <v>4379.1000000000004</v>
      </c>
      <c r="I122" s="388">
        <v>35770.14</v>
      </c>
      <c r="J122" s="388">
        <v>97112.79</v>
      </c>
    </row>
    <row r="123" spans="1:10" x14ac:dyDescent="0.25">
      <c r="A123" s="1164"/>
      <c r="B123" s="1166"/>
      <c r="C123" s="386" t="s">
        <v>1829</v>
      </c>
      <c r="D123" s="387">
        <v>34177.480000000003</v>
      </c>
      <c r="E123" s="387">
        <v>6231.04</v>
      </c>
      <c r="F123" s="388">
        <v>40408.519999999997</v>
      </c>
      <c r="G123" s="387">
        <v>17.8</v>
      </c>
      <c r="H123" s="387">
        <v>188</v>
      </c>
      <c r="I123" s="388">
        <v>205.8</v>
      </c>
      <c r="J123" s="388">
        <v>40614.32</v>
      </c>
    </row>
    <row r="124" spans="1:10" x14ac:dyDescent="0.25">
      <c r="A124" s="1164"/>
      <c r="B124" s="1166"/>
      <c r="C124" s="386" t="s">
        <v>1830</v>
      </c>
      <c r="D124" s="387">
        <v>776.65</v>
      </c>
      <c r="E124" s="387">
        <v>424.03</v>
      </c>
      <c r="F124" s="388">
        <v>1200.68</v>
      </c>
      <c r="G124" s="387">
        <v>0</v>
      </c>
      <c r="H124" s="387">
        <v>0</v>
      </c>
      <c r="I124" s="388">
        <v>0</v>
      </c>
      <c r="J124" s="388">
        <v>1200.68</v>
      </c>
    </row>
    <row r="125" spans="1:10" x14ac:dyDescent="0.25">
      <c r="A125" s="1164"/>
      <c r="B125" s="1166"/>
      <c r="C125" s="386" t="s">
        <v>1831</v>
      </c>
      <c r="D125" s="387">
        <v>1333.33</v>
      </c>
      <c r="E125" s="387">
        <v>1820.69</v>
      </c>
      <c r="F125" s="388">
        <v>3154.02</v>
      </c>
      <c r="G125" s="387">
        <v>818.24</v>
      </c>
      <c r="H125" s="387">
        <v>492.06</v>
      </c>
      <c r="I125" s="388">
        <v>1310.3</v>
      </c>
      <c r="J125" s="388">
        <v>4464.3100000000004</v>
      </c>
    </row>
    <row r="126" spans="1:10" x14ac:dyDescent="0.25">
      <c r="A126" s="1164"/>
      <c r="B126" s="1166"/>
      <c r="C126" s="386" t="s">
        <v>1832</v>
      </c>
      <c r="D126" s="387">
        <v>263.88</v>
      </c>
      <c r="E126" s="387">
        <v>0</v>
      </c>
      <c r="F126" s="388">
        <v>263.88</v>
      </c>
      <c r="G126" s="387">
        <v>3222.67</v>
      </c>
      <c r="H126" s="387">
        <v>0</v>
      </c>
      <c r="I126" s="388">
        <v>3222.67</v>
      </c>
      <c r="J126" s="388">
        <v>3486.55</v>
      </c>
    </row>
    <row r="127" spans="1:10" x14ac:dyDescent="0.25">
      <c r="A127" s="1164"/>
      <c r="B127" s="1166"/>
      <c r="C127" s="386" t="s">
        <v>1798</v>
      </c>
      <c r="D127" s="387">
        <v>2315.7199999999998</v>
      </c>
      <c r="E127" s="387">
        <v>0</v>
      </c>
      <c r="F127" s="388">
        <v>2315.7199999999998</v>
      </c>
      <c r="G127" s="387">
        <v>0</v>
      </c>
      <c r="H127" s="387">
        <v>0</v>
      </c>
      <c r="I127" s="388">
        <v>0</v>
      </c>
      <c r="J127" s="388">
        <v>2315.7199999999998</v>
      </c>
    </row>
    <row r="128" spans="1:10" x14ac:dyDescent="0.25">
      <c r="A128" s="1164"/>
      <c r="B128" s="1166"/>
      <c r="C128" s="386" t="s">
        <v>1799</v>
      </c>
      <c r="D128" s="387">
        <v>163.69</v>
      </c>
      <c r="E128" s="387">
        <v>0</v>
      </c>
      <c r="F128" s="388">
        <v>163.69</v>
      </c>
      <c r="G128" s="387">
        <v>0</v>
      </c>
      <c r="H128" s="387">
        <v>0</v>
      </c>
      <c r="I128" s="388">
        <v>0</v>
      </c>
      <c r="J128" s="388">
        <v>163.69</v>
      </c>
    </row>
    <row r="129" spans="1:10" x14ac:dyDescent="0.25">
      <c r="A129" s="1164"/>
      <c r="B129" s="1166"/>
      <c r="C129" s="386" t="s">
        <v>1833</v>
      </c>
      <c r="D129" s="387">
        <v>537.99</v>
      </c>
      <c r="E129" s="387">
        <v>730.21</v>
      </c>
      <c r="F129" s="388">
        <v>1268.2</v>
      </c>
      <c r="G129" s="387">
        <v>0</v>
      </c>
      <c r="H129" s="387">
        <v>0</v>
      </c>
      <c r="I129" s="388">
        <v>0</v>
      </c>
      <c r="J129" s="388">
        <v>1268.2</v>
      </c>
    </row>
    <row r="130" spans="1:10" x14ac:dyDescent="0.25">
      <c r="A130" s="1163"/>
      <c r="B130" s="1167"/>
      <c r="C130" s="389" t="s">
        <v>26</v>
      </c>
      <c r="D130" s="388">
        <v>437006.71</v>
      </c>
      <c r="E130" s="388">
        <v>132075.91</v>
      </c>
      <c r="F130" s="388">
        <v>569082.62</v>
      </c>
      <c r="G130" s="388">
        <v>359023.18</v>
      </c>
      <c r="H130" s="388">
        <v>56648.06</v>
      </c>
      <c r="I130" s="388">
        <v>415671.24</v>
      </c>
      <c r="J130" s="388">
        <v>984753.86</v>
      </c>
    </row>
    <row r="131" spans="1:10" x14ac:dyDescent="0.25">
      <c r="A131" s="397" t="s">
        <v>26</v>
      </c>
      <c r="B131" s="398"/>
      <c r="C131" s="398"/>
      <c r="D131" s="388">
        <v>3950350.03</v>
      </c>
      <c r="E131" s="388">
        <v>1314429.72</v>
      </c>
      <c r="F131" s="388">
        <v>5264779.75</v>
      </c>
      <c r="G131" s="388">
        <v>8284666.3499999996</v>
      </c>
      <c r="H131" s="388">
        <v>19217637.489999998</v>
      </c>
      <c r="I131" s="388">
        <v>27502303.84</v>
      </c>
      <c r="J131" s="388">
        <v>32767083.59</v>
      </c>
    </row>
    <row r="132" spans="1:10" x14ac:dyDescent="0.25">
      <c r="A132" s="77"/>
      <c r="B132" s="76"/>
      <c r="C132" s="76"/>
      <c r="D132" s="76"/>
      <c r="E132" s="76"/>
      <c r="F132" s="76"/>
      <c r="G132" s="76"/>
    </row>
    <row r="133" spans="1:10" x14ac:dyDescent="0.25">
      <c r="A133" s="77"/>
      <c r="B133" s="76"/>
      <c r="C133" s="76"/>
      <c r="D133" s="76"/>
      <c r="E133" s="76"/>
      <c r="F133" s="76"/>
      <c r="G133" s="76"/>
    </row>
    <row r="134" spans="1:10" x14ac:dyDescent="0.25">
      <c r="A134" s="77"/>
      <c r="B134" s="76"/>
      <c r="C134" s="76"/>
      <c r="D134" s="76"/>
      <c r="E134" s="76"/>
      <c r="F134" s="76"/>
      <c r="G134" s="76"/>
    </row>
  </sheetData>
  <sortState xmlns:xlrd2="http://schemas.microsoft.com/office/spreadsheetml/2017/richdata2" ref="C35:J57">
    <sortCondition ref="C35"/>
  </sortState>
  <mergeCells count="10">
    <mergeCell ref="A35:A65"/>
    <mergeCell ref="B35:B59"/>
    <mergeCell ref="B60:B65"/>
    <mergeCell ref="A66:A130"/>
    <mergeCell ref="B66:B130"/>
    <mergeCell ref="A4:C4"/>
    <mergeCell ref="D4:F4"/>
    <mergeCell ref="G4:I4"/>
    <mergeCell ref="A6:A34"/>
    <mergeCell ref="B6:B34"/>
  </mergeCells>
  <pageMargins left="0.7" right="0.19685039370078738" top="3.9370078740157487E-2" bottom="3.9370078740157487E-2" header="0" footer="0.3"/>
  <pageSetup paperSize="9" scale="88" orientation="landscape" r:id="rId1"/>
  <rowBreaks count="2" manualBreakCount="2">
    <brk id="33" max="16383" man="1"/>
    <brk id="66" max="16383" man="1"/>
  </rowBreaks>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Hoja36">
    <tabColor rgb="FF00B050"/>
  </sheetPr>
  <dimension ref="A1:K80"/>
  <sheetViews>
    <sheetView topLeftCell="A67" zoomScaleNormal="100" workbookViewId="0">
      <selection activeCell="B4" sqref="B4"/>
    </sheetView>
  </sheetViews>
  <sheetFormatPr baseColWidth="10" defaultRowHeight="15" x14ac:dyDescent="0.25"/>
  <cols>
    <col min="1" max="1" width="35.7109375" style="74" customWidth="1"/>
    <col min="2" max="10" width="14.7109375" style="74" customWidth="1"/>
    <col min="11" max="16384" width="11.42578125" style="74"/>
  </cols>
  <sheetData>
    <row r="1" spans="1:11" ht="15.75" x14ac:dyDescent="0.25">
      <c r="A1" s="218" t="s">
        <v>1048</v>
      </c>
      <c r="B1" s="157"/>
      <c r="C1" s="157"/>
      <c r="D1" s="157"/>
      <c r="E1" s="157"/>
    </row>
    <row r="2" spans="1:11" x14ac:dyDescent="0.25">
      <c r="A2" s="158"/>
      <c r="B2" s="157"/>
      <c r="C2" s="157"/>
      <c r="D2" s="157"/>
      <c r="E2" s="157"/>
    </row>
    <row r="3" spans="1:11" x14ac:dyDescent="0.25">
      <c r="A3" s="370"/>
      <c r="B3"/>
      <c r="C3"/>
      <c r="D3"/>
      <c r="E3" s="76"/>
      <c r="F3" s="76"/>
      <c r="G3" s="76"/>
      <c r="H3" s="76"/>
      <c r="I3" s="76"/>
      <c r="J3" s="76"/>
      <c r="K3" s="76"/>
    </row>
    <row r="4" spans="1:11" x14ac:dyDescent="0.25">
      <c r="A4" s="372" t="s">
        <v>1449</v>
      </c>
      <c r="B4" s="373" t="s">
        <v>1373</v>
      </c>
      <c r="C4" s="373" t="s">
        <v>1374</v>
      </c>
      <c r="D4" s="374" t="s">
        <v>26</v>
      </c>
      <c r="E4" s="76"/>
      <c r="F4" s="76"/>
      <c r="G4" s="76"/>
      <c r="H4" s="76"/>
      <c r="I4" s="76"/>
      <c r="J4" s="76"/>
      <c r="K4" s="76"/>
    </row>
    <row r="5" spans="1:11" x14ac:dyDescent="0.25">
      <c r="A5" s="384" t="s">
        <v>1402</v>
      </c>
      <c r="B5" s="387">
        <v>12954.98</v>
      </c>
      <c r="C5" s="387">
        <v>1201.57</v>
      </c>
      <c r="D5" s="388">
        <v>14156.55</v>
      </c>
      <c r="E5" s="76"/>
      <c r="F5" s="76"/>
      <c r="G5" s="76"/>
      <c r="H5" s="76"/>
      <c r="I5" s="76"/>
      <c r="J5" s="76"/>
      <c r="K5" s="76"/>
    </row>
    <row r="6" spans="1:11" x14ac:dyDescent="0.25">
      <c r="A6" s="384" t="s">
        <v>3254</v>
      </c>
      <c r="B6" s="387">
        <v>1404.96</v>
      </c>
      <c r="C6" s="387">
        <v>140197.22</v>
      </c>
      <c r="D6" s="388">
        <v>141602.17000000001</v>
      </c>
      <c r="E6" s="76"/>
      <c r="F6" s="76"/>
      <c r="G6" s="76"/>
      <c r="H6" s="76"/>
      <c r="I6" s="76"/>
      <c r="J6" s="76"/>
      <c r="K6" s="76"/>
    </row>
    <row r="7" spans="1:11" x14ac:dyDescent="0.25">
      <c r="A7" s="384" t="s">
        <v>3255</v>
      </c>
      <c r="B7" s="387">
        <v>0</v>
      </c>
      <c r="C7" s="387">
        <v>140145.24</v>
      </c>
      <c r="D7" s="388">
        <v>140145.24</v>
      </c>
      <c r="E7" s="76"/>
      <c r="F7" s="76"/>
      <c r="G7" s="76"/>
      <c r="H7" s="76"/>
      <c r="I7" s="76"/>
      <c r="J7" s="76"/>
      <c r="K7" s="76"/>
    </row>
    <row r="8" spans="1:11" x14ac:dyDescent="0.25">
      <c r="A8" s="384" t="s">
        <v>1404</v>
      </c>
      <c r="B8" s="387">
        <v>154684.26</v>
      </c>
      <c r="C8" s="387">
        <v>162841.53</v>
      </c>
      <c r="D8" s="388">
        <v>317525.78999999998</v>
      </c>
      <c r="E8" s="76"/>
      <c r="F8" s="76"/>
      <c r="G8" s="76"/>
      <c r="H8" s="76"/>
      <c r="I8" s="76"/>
      <c r="J8" s="76"/>
      <c r="K8" s="76"/>
    </row>
    <row r="9" spans="1:11" x14ac:dyDescent="0.25">
      <c r="A9" s="384" t="s">
        <v>3256</v>
      </c>
      <c r="B9" s="387">
        <v>71857.119999999995</v>
      </c>
      <c r="C9" s="387">
        <v>930197.18</v>
      </c>
      <c r="D9" s="388">
        <v>1002054.3</v>
      </c>
      <c r="E9" s="76"/>
      <c r="F9" s="76"/>
      <c r="G9" s="76"/>
      <c r="H9" s="76"/>
      <c r="I9" s="76"/>
      <c r="J9" s="76"/>
      <c r="K9" s="76"/>
    </row>
    <row r="10" spans="1:11" x14ac:dyDescent="0.25">
      <c r="A10" s="384" t="s">
        <v>3257</v>
      </c>
      <c r="B10" s="387">
        <v>0</v>
      </c>
      <c r="C10" s="387">
        <v>336</v>
      </c>
      <c r="D10" s="388">
        <v>336</v>
      </c>
      <c r="E10" s="76"/>
      <c r="F10" s="76"/>
      <c r="G10" s="76"/>
      <c r="H10" s="76"/>
      <c r="I10" s="76"/>
      <c r="J10" s="76"/>
      <c r="K10" s="76"/>
    </row>
    <row r="11" spans="1:11" x14ac:dyDescent="0.25">
      <c r="A11" s="384" t="s">
        <v>1405</v>
      </c>
      <c r="B11" s="387">
        <v>0</v>
      </c>
      <c r="C11" s="387">
        <v>135122.94</v>
      </c>
      <c r="D11" s="388">
        <v>135122.94</v>
      </c>
      <c r="E11" s="76"/>
      <c r="F11" s="76"/>
      <c r="G11" s="76"/>
      <c r="H11" s="76"/>
      <c r="I11" s="76"/>
      <c r="J11" s="76"/>
      <c r="K11" s="76"/>
    </row>
    <row r="12" spans="1:11" x14ac:dyDescent="0.25">
      <c r="A12" s="384" t="s">
        <v>1407</v>
      </c>
      <c r="B12" s="387">
        <v>859088.97</v>
      </c>
      <c r="C12" s="387">
        <v>155299.72</v>
      </c>
      <c r="D12" s="388">
        <v>1014388.69</v>
      </c>
      <c r="E12" s="76"/>
      <c r="F12" s="76"/>
      <c r="G12" s="76"/>
      <c r="H12" s="76"/>
      <c r="I12" s="76"/>
      <c r="J12" s="76"/>
      <c r="K12" s="76"/>
    </row>
    <row r="13" spans="1:11" x14ac:dyDescent="0.25">
      <c r="A13" s="384" t="s">
        <v>3258</v>
      </c>
      <c r="B13" s="387">
        <v>146629.68</v>
      </c>
      <c r="C13" s="387">
        <v>587465.25</v>
      </c>
      <c r="D13" s="388">
        <v>734094.93</v>
      </c>
      <c r="E13" s="76"/>
      <c r="F13" s="76"/>
      <c r="G13" s="76"/>
      <c r="H13" s="76"/>
      <c r="I13" s="76"/>
      <c r="J13" s="76"/>
      <c r="K13" s="76"/>
    </row>
    <row r="14" spans="1:11" x14ac:dyDescent="0.25">
      <c r="A14" s="384" t="s">
        <v>3259</v>
      </c>
      <c r="B14" s="387">
        <v>25734.57</v>
      </c>
      <c r="C14" s="387">
        <v>86013.23</v>
      </c>
      <c r="D14" s="388">
        <v>111747.8</v>
      </c>
      <c r="E14" s="76"/>
      <c r="F14" s="76"/>
      <c r="G14" s="76"/>
      <c r="H14" s="76"/>
      <c r="I14" s="76"/>
      <c r="J14" s="76"/>
      <c r="K14" s="76"/>
    </row>
    <row r="15" spans="1:11" x14ac:dyDescent="0.25">
      <c r="A15" s="384" t="s">
        <v>3260</v>
      </c>
      <c r="B15" s="387">
        <v>0</v>
      </c>
      <c r="C15" s="387">
        <v>354117.84</v>
      </c>
      <c r="D15" s="388">
        <v>354117.84</v>
      </c>
      <c r="E15" s="76"/>
      <c r="F15" s="76"/>
      <c r="G15" s="76"/>
      <c r="H15" s="76"/>
      <c r="I15" s="76"/>
      <c r="J15" s="76"/>
      <c r="K15" s="76"/>
    </row>
    <row r="16" spans="1:11" x14ac:dyDescent="0.25">
      <c r="A16" s="384" t="s">
        <v>3239</v>
      </c>
      <c r="B16" s="387">
        <v>6020.36</v>
      </c>
      <c r="C16" s="387">
        <v>90044.5</v>
      </c>
      <c r="D16" s="388">
        <v>96064.86</v>
      </c>
      <c r="E16" s="76"/>
      <c r="F16" s="76"/>
      <c r="G16" s="76"/>
      <c r="H16" s="76"/>
      <c r="I16" s="76"/>
      <c r="J16" s="76"/>
      <c r="K16" s="76"/>
    </row>
    <row r="17" spans="1:11" x14ac:dyDescent="0.25">
      <c r="A17" s="384" t="s">
        <v>3261</v>
      </c>
      <c r="B17" s="387">
        <v>43114.18</v>
      </c>
      <c r="C17" s="387">
        <v>587817.94999999995</v>
      </c>
      <c r="D17" s="388">
        <v>630932.13</v>
      </c>
      <c r="E17" s="76"/>
      <c r="F17" s="76"/>
      <c r="G17" s="76"/>
      <c r="H17" s="76"/>
      <c r="I17" s="76"/>
      <c r="J17" s="76"/>
      <c r="K17" s="76"/>
    </row>
    <row r="18" spans="1:11" x14ac:dyDescent="0.25">
      <c r="A18" s="384" t="s">
        <v>1410</v>
      </c>
      <c r="B18" s="387">
        <v>1182161.51</v>
      </c>
      <c r="C18" s="387">
        <v>110762.54</v>
      </c>
      <c r="D18" s="388">
        <v>1292924.05</v>
      </c>
      <c r="E18" s="76"/>
      <c r="F18" s="76"/>
      <c r="G18" s="76"/>
      <c r="H18" s="76"/>
      <c r="I18" s="76"/>
      <c r="J18" s="76"/>
      <c r="K18" s="76"/>
    </row>
    <row r="19" spans="1:11" x14ac:dyDescent="0.25">
      <c r="A19" s="384" t="s">
        <v>3262</v>
      </c>
      <c r="B19" s="387">
        <v>3965.98</v>
      </c>
      <c r="C19" s="387">
        <v>53789.52</v>
      </c>
      <c r="D19" s="388">
        <v>57755.5</v>
      </c>
      <c r="E19" s="76"/>
      <c r="F19" s="76"/>
      <c r="G19" s="76"/>
      <c r="H19" s="76"/>
      <c r="I19" s="76"/>
      <c r="J19" s="76"/>
      <c r="K19" s="76"/>
    </row>
    <row r="20" spans="1:11" x14ac:dyDescent="0.25">
      <c r="A20" s="384" t="s">
        <v>3263</v>
      </c>
      <c r="B20" s="387">
        <v>567.47</v>
      </c>
      <c r="C20" s="387">
        <v>447.34</v>
      </c>
      <c r="D20" s="388">
        <v>1014.82</v>
      </c>
      <c r="E20" s="76"/>
      <c r="F20" s="76"/>
      <c r="G20" s="76"/>
      <c r="H20" s="76"/>
      <c r="I20" s="76"/>
      <c r="J20" s="76"/>
      <c r="K20" s="76"/>
    </row>
    <row r="21" spans="1:11" x14ac:dyDescent="0.25">
      <c r="A21" s="384" t="s">
        <v>3264</v>
      </c>
      <c r="B21" s="387">
        <v>86343.32</v>
      </c>
      <c r="C21" s="387">
        <v>22498.2</v>
      </c>
      <c r="D21" s="388">
        <v>108841.52</v>
      </c>
      <c r="E21" s="76"/>
      <c r="F21" s="76"/>
      <c r="G21" s="76"/>
      <c r="H21" s="76"/>
      <c r="I21" s="76"/>
      <c r="J21" s="76"/>
      <c r="K21" s="76"/>
    </row>
    <row r="22" spans="1:11" x14ac:dyDescent="0.25">
      <c r="A22" s="384" t="s">
        <v>3265</v>
      </c>
      <c r="B22" s="387">
        <v>81158.009999999995</v>
      </c>
      <c r="C22" s="387">
        <v>0</v>
      </c>
      <c r="D22" s="388">
        <v>81158.009999999995</v>
      </c>
      <c r="E22" s="76"/>
      <c r="F22" s="76"/>
      <c r="G22" s="76"/>
      <c r="H22" s="76"/>
      <c r="I22" s="76"/>
      <c r="J22" s="76"/>
      <c r="K22" s="76"/>
    </row>
    <row r="23" spans="1:11" x14ac:dyDescent="0.25">
      <c r="A23" s="384" t="s">
        <v>1450</v>
      </c>
      <c r="B23" s="387">
        <v>13954.66</v>
      </c>
      <c r="C23" s="387">
        <v>17423.740000000002</v>
      </c>
      <c r="D23" s="388">
        <v>31378.400000000001</v>
      </c>
      <c r="E23" s="76"/>
      <c r="F23" s="76"/>
      <c r="G23" s="76"/>
      <c r="H23" s="76"/>
      <c r="I23" s="76"/>
      <c r="J23" s="76"/>
      <c r="K23" s="76"/>
    </row>
    <row r="24" spans="1:11" x14ac:dyDescent="0.25">
      <c r="A24" s="384" t="s">
        <v>3297</v>
      </c>
      <c r="B24" s="387">
        <v>0</v>
      </c>
      <c r="C24" s="387">
        <v>37998.339999999997</v>
      </c>
      <c r="D24" s="388">
        <v>37998.339999999997</v>
      </c>
      <c r="E24" s="76"/>
      <c r="F24" s="76"/>
      <c r="G24" s="76"/>
      <c r="H24" s="76"/>
      <c r="I24" s="76"/>
      <c r="J24" s="76"/>
      <c r="K24" s="76"/>
    </row>
    <row r="25" spans="1:11" x14ac:dyDescent="0.25">
      <c r="A25" s="384" t="s">
        <v>1412</v>
      </c>
      <c r="B25" s="387">
        <v>27390.240000000002</v>
      </c>
      <c r="C25" s="387">
        <v>10965.82</v>
      </c>
      <c r="D25" s="388">
        <v>38356.06</v>
      </c>
      <c r="E25" s="76"/>
      <c r="F25" s="76"/>
      <c r="G25" s="76"/>
      <c r="H25" s="76"/>
      <c r="I25" s="76"/>
      <c r="J25" s="76"/>
      <c r="K25" s="76"/>
    </row>
    <row r="26" spans="1:11" x14ac:dyDescent="0.25">
      <c r="A26" s="384" t="s">
        <v>3266</v>
      </c>
      <c r="B26" s="387">
        <v>914965.33</v>
      </c>
      <c r="C26" s="387">
        <v>1451694.93</v>
      </c>
      <c r="D26" s="388">
        <v>2366660.2599999998</v>
      </c>
      <c r="E26" s="76"/>
      <c r="F26" s="76"/>
      <c r="G26" s="76"/>
      <c r="H26" s="76"/>
      <c r="I26" s="76"/>
      <c r="J26" s="76"/>
      <c r="K26" s="76"/>
    </row>
    <row r="27" spans="1:11" x14ac:dyDescent="0.25">
      <c r="A27" s="384" t="s">
        <v>3267</v>
      </c>
      <c r="B27" s="387">
        <v>76838.02</v>
      </c>
      <c r="C27" s="387">
        <v>543630.37</v>
      </c>
      <c r="D27" s="388">
        <v>620468.39</v>
      </c>
      <c r="E27" s="76"/>
      <c r="F27" s="76"/>
      <c r="G27" s="76"/>
      <c r="H27" s="76"/>
      <c r="I27" s="76"/>
      <c r="J27" s="76"/>
      <c r="K27" s="76"/>
    </row>
    <row r="28" spans="1:11" x14ac:dyDescent="0.25">
      <c r="A28" s="384" t="s">
        <v>3268</v>
      </c>
      <c r="B28" s="387">
        <v>1886.35</v>
      </c>
      <c r="C28" s="387">
        <v>0</v>
      </c>
      <c r="D28" s="388">
        <v>1886.35</v>
      </c>
      <c r="E28" s="76"/>
      <c r="F28" s="76"/>
      <c r="G28" s="76"/>
      <c r="H28" s="76"/>
      <c r="I28" s="76"/>
      <c r="J28" s="76"/>
      <c r="K28" s="76"/>
    </row>
    <row r="29" spans="1:11" x14ac:dyDescent="0.25">
      <c r="A29" s="384" t="s">
        <v>1413</v>
      </c>
      <c r="B29" s="387">
        <v>3953300.92</v>
      </c>
      <c r="C29" s="387">
        <v>1315346.78</v>
      </c>
      <c r="D29" s="388">
        <v>5268647.7</v>
      </c>
      <c r="E29" s="76"/>
      <c r="F29" s="76"/>
      <c r="G29" s="76"/>
      <c r="H29" s="76"/>
      <c r="I29" s="76"/>
      <c r="J29" s="76"/>
      <c r="K29" s="76"/>
    </row>
    <row r="30" spans="1:11" x14ac:dyDescent="0.25">
      <c r="A30" s="384" t="s">
        <v>3269</v>
      </c>
      <c r="B30" s="387">
        <v>313.73</v>
      </c>
      <c r="C30" s="387">
        <v>26.94</v>
      </c>
      <c r="D30" s="388">
        <v>340.67</v>
      </c>
      <c r="E30" s="76"/>
      <c r="F30" s="76"/>
      <c r="G30" s="76"/>
      <c r="H30" s="76"/>
      <c r="I30" s="76"/>
      <c r="J30" s="76"/>
      <c r="K30" s="76"/>
    </row>
    <row r="31" spans="1:11" x14ac:dyDescent="0.25">
      <c r="A31" s="384" t="s">
        <v>3240</v>
      </c>
      <c r="B31" s="387">
        <v>93987.13</v>
      </c>
      <c r="C31" s="387">
        <v>114.64</v>
      </c>
      <c r="D31" s="388">
        <v>94101.77</v>
      </c>
      <c r="E31" s="76"/>
      <c r="F31" s="76"/>
      <c r="G31" s="76"/>
      <c r="H31" s="76"/>
      <c r="I31" s="76"/>
      <c r="J31" s="76"/>
      <c r="K31" s="76"/>
    </row>
    <row r="32" spans="1:11" x14ac:dyDescent="0.25">
      <c r="A32" s="384" t="s">
        <v>1451</v>
      </c>
      <c r="B32" s="387">
        <v>384025.91</v>
      </c>
      <c r="C32" s="387">
        <v>214736.11</v>
      </c>
      <c r="D32" s="388">
        <v>598762.02</v>
      </c>
      <c r="E32" s="76"/>
      <c r="F32" s="76"/>
      <c r="G32" s="76"/>
      <c r="H32" s="76"/>
      <c r="I32" s="76"/>
      <c r="J32" s="76"/>
      <c r="K32" s="76"/>
    </row>
    <row r="33" spans="1:11" x14ac:dyDescent="0.25">
      <c r="A33" s="384" t="s">
        <v>3270</v>
      </c>
      <c r="B33" s="387">
        <v>13801.29</v>
      </c>
      <c r="C33" s="387">
        <v>0</v>
      </c>
      <c r="D33" s="388">
        <v>13801.29</v>
      </c>
      <c r="E33" s="76"/>
      <c r="F33" s="76"/>
      <c r="G33" s="76"/>
      <c r="H33" s="76"/>
      <c r="I33" s="76"/>
      <c r="J33" s="76"/>
      <c r="K33" s="76"/>
    </row>
    <row r="34" spans="1:11" x14ac:dyDescent="0.25">
      <c r="A34" s="384" t="s">
        <v>3271</v>
      </c>
      <c r="B34" s="387">
        <v>12698.6</v>
      </c>
      <c r="C34" s="387">
        <v>37915.07</v>
      </c>
      <c r="D34" s="388">
        <v>50613.67</v>
      </c>
      <c r="E34" s="76"/>
      <c r="F34" s="76"/>
      <c r="G34" s="76"/>
      <c r="H34" s="76"/>
      <c r="I34" s="76"/>
      <c r="J34" s="76"/>
      <c r="K34" s="76"/>
    </row>
    <row r="35" spans="1:11" x14ac:dyDescent="0.25">
      <c r="A35" s="384" t="s">
        <v>1415</v>
      </c>
      <c r="B35" s="387">
        <v>477425.59</v>
      </c>
      <c r="C35" s="387">
        <v>3885.15</v>
      </c>
      <c r="D35" s="388">
        <v>481310.74</v>
      </c>
      <c r="E35" s="76"/>
      <c r="F35" s="76"/>
      <c r="G35" s="76"/>
      <c r="H35" s="76"/>
      <c r="I35" s="76"/>
      <c r="J35" s="76"/>
      <c r="K35" s="76"/>
    </row>
    <row r="36" spans="1:11" x14ac:dyDescent="0.25">
      <c r="A36" s="384" t="s">
        <v>1416</v>
      </c>
      <c r="B36" s="387">
        <v>93850.08</v>
      </c>
      <c r="C36" s="387">
        <v>0</v>
      </c>
      <c r="D36" s="388">
        <v>93850.08</v>
      </c>
      <c r="E36" s="76"/>
      <c r="F36" s="76"/>
      <c r="G36" s="76"/>
      <c r="H36" s="76"/>
      <c r="I36" s="76"/>
      <c r="J36" s="76"/>
      <c r="K36" s="76"/>
    </row>
    <row r="37" spans="1:11" x14ac:dyDescent="0.25">
      <c r="A37" s="384" t="s">
        <v>3272</v>
      </c>
      <c r="B37" s="387">
        <v>0</v>
      </c>
      <c r="C37" s="387">
        <v>40779.67</v>
      </c>
      <c r="D37" s="388">
        <v>40779.67</v>
      </c>
      <c r="E37" s="76"/>
      <c r="F37" s="76"/>
      <c r="G37" s="76"/>
      <c r="H37" s="76"/>
      <c r="I37" s="76"/>
      <c r="J37" s="76"/>
      <c r="K37" s="76"/>
    </row>
    <row r="38" spans="1:11" x14ac:dyDescent="0.25">
      <c r="A38" s="384" t="s">
        <v>3273</v>
      </c>
      <c r="B38" s="387">
        <v>9611.83</v>
      </c>
      <c r="C38" s="387">
        <v>0</v>
      </c>
      <c r="D38" s="388">
        <v>9611.83</v>
      </c>
      <c r="E38" s="76"/>
      <c r="F38" s="76"/>
      <c r="G38" s="76"/>
      <c r="H38" s="76"/>
      <c r="I38" s="76"/>
      <c r="J38" s="76"/>
      <c r="K38" s="76"/>
    </row>
    <row r="39" spans="1:11" x14ac:dyDescent="0.25">
      <c r="A39" s="384" t="s">
        <v>3274</v>
      </c>
      <c r="B39" s="387">
        <v>0</v>
      </c>
      <c r="C39" s="387">
        <v>104020.2</v>
      </c>
      <c r="D39" s="388">
        <v>104020.2</v>
      </c>
      <c r="E39" s="76"/>
      <c r="F39" s="76"/>
      <c r="G39" s="76"/>
      <c r="H39" s="76"/>
      <c r="I39" s="76"/>
      <c r="J39" s="76"/>
      <c r="K39" s="76"/>
    </row>
    <row r="40" spans="1:11" x14ac:dyDescent="0.25">
      <c r="A40" s="384" t="s">
        <v>3242</v>
      </c>
      <c r="B40" s="387">
        <v>3150</v>
      </c>
      <c r="C40" s="387">
        <v>16842.7</v>
      </c>
      <c r="D40" s="388">
        <v>19992.7</v>
      </c>
      <c r="E40" s="76"/>
      <c r="F40" s="76"/>
      <c r="G40" s="76"/>
      <c r="H40" s="76"/>
      <c r="I40" s="76"/>
      <c r="J40" s="76"/>
      <c r="K40" s="76"/>
    </row>
    <row r="41" spans="1:11" x14ac:dyDescent="0.25">
      <c r="A41" s="384" t="s">
        <v>3275</v>
      </c>
      <c r="B41" s="387">
        <v>0</v>
      </c>
      <c r="C41" s="387">
        <v>552347.6</v>
      </c>
      <c r="D41" s="388">
        <v>552347.6</v>
      </c>
      <c r="E41" s="76"/>
      <c r="F41" s="76"/>
      <c r="G41" s="76"/>
      <c r="H41" s="76"/>
      <c r="I41" s="76"/>
      <c r="J41" s="76"/>
      <c r="K41" s="76"/>
    </row>
    <row r="42" spans="1:11" x14ac:dyDescent="0.25">
      <c r="A42" s="384" t="s">
        <v>3276</v>
      </c>
      <c r="B42" s="387">
        <v>0</v>
      </c>
      <c r="C42" s="387">
        <v>555232.37</v>
      </c>
      <c r="D42" s="388">
        <v>555232.37</v>
      </c>
      <c r="E42" s="76"/>
      <c r="F42" s="76"/>
      <c r="G42" s="76"/>
      <c r="H42" s="76"/>
      <c r="I42" s="76"/>
      <c r="J42" s="76"/>
      <c r="K42" s="76"/>
    </row>
    <row r="43" spans="1:11" x14ac:dyDescent="0.25">
      <c r="A43" s="384" t="s">
        <v>1418</v>
      </c>
      <c r="B43" s="387">
        <v>15867.29</v>
      </c>
      <c r="C43" s="387">
        <v>915.59</v>
      </c>
      <c r="D43" s="388">
        <v>16782.87</v>
      </c>
      <c r="E43" s="76"/>
      <c r="F43" s="76"/>
      <c r="G43" s="76"/>
      <c r="H43" s="76"/>
      <c r="I43" s="76"/>
      <c r="J43" s="76"/>
      <c r="K43" s="76"/>
    </row>
    <row r="44" spans="1:11" x14ac:dyDescent="0.25">
      <c r="A44" s="384" t="s">
        <v>3277</v>
      </c>
      <c r="B44" s="387">
        <v>0</v>
      </c>
      <c r="C44" s="387">
        <v>27059.69</v>
      </c>
      <c r="D44" s="388">
        <v>27059.69</v>
      </c>
      <c r="E44" s="76"/>
      <c r="F44" s="76"/>
      <c r="G44" s="76"/>
      <c r="H44" s="76"/>
      <c r="I44" s="76"/>
      <c r="J44" s="76"/>
      <c r="K44" s="76"/>
    </row>
    <row r="45" spans="1:11" x14ac:dyDescent="0.25">
      <c r="A45" s="384" t="s">
        <v>1423</v>
      </c>
      <c r="B45" s="387">
        <v>617311.53</v>
      </c>
      <c r="C45" s="387">
        <v>134918.22</v>
      </c>
      <c r="D45" s="388">
        <v>752229.74</v>
      </c>
      <c r="E45" s="76"/>
      <c r="F45" s="76"/>
      <c r="G45" s="76"/>
      <c r="H45" s="76"/>
      <c r="I45" s="76"/>
      <c r="J45" s="76"/>
      <c r="K45" s="76"/>
    </row>
    <row r="46" spans="1:11" x14ac:dyDescent="0.25">
      <c r="A46" s="384" t="s">
        <v>3278</v>
      </c>
      <c r="B46" s="387">
        <v>26002.2</v>
      </c>
      <c r="C46" s="387">
        <v>0</v>
      </c>
      <c r="D46" s="388">
        <v>26002.2</v>
      </c>
      <c r="E46" s="76"/>
      <c r="F46" s="76"/>
      <c r="G46" s="76"/>
      <c r="H46" s="76"/>
      <c r="I46" s="76"/>
      <c r="J46" s="76"/>
      <c r="K46" s="76"/>
    </row>
    <row r="47" spans="1:11" x14ac:dyDescent="0.25">
      <c r="A47" s="384" t="s">
        <v>3279</v>
      </c>
      <c r="B47" s="387">
        <v>0</v>
      </c>
      <c r="C47" s="387">
        <v>11462.64</v>
      </c>
      <c r="D47" s="388">
        <v>11462.64</v>
      </c>
      <c r="E47" s="76"/>
      <c r="F47" s="76"/>
      <c r="G47" s="76"/>
      <c r="H47" s="76"/>
      <c r="I47" s="76"/>
      <c r="J47" s="76"/>
      <c r="K47" s="76"/>
    </row>
    <row r="48" spans="1:11" x14ac:dyDescent="0.25">
      <c r="A48" s="384" t="s">
        <v>3243</v>
      </c>
      <c r="B48" s="387">
        <v>102.36</v>
      </c>
      <c r="C48" s="387">
        <v>199598.11</v>
      </c>
      <c r="D48" s="388">
        <v>199700.48000000001</v>
      </c>
      <c r="E48" s="76"/>
      <c r="F48" s="76"/>
      <c r="G48" s="76"/>
      <c r="H48" s="76"/>
      <c r="I48" s="76"/>
      <c r="J48" s="76"/>
      <c r="K48" s="76"/>
    </row>
    <row r="49" spans="1:11" x14ac:dyDescent="0.25">
      <c r="A49" s="384" t="s">
        <v>3280</v>
      </c>
      <c r="B49" s="387">
        <v>117238.9</v>
      </c>
      <c r="C49" s="387">
        <v>823289.02</v>
      </c>
      <c r="D49" s="388">
        <v>940527.91</v>
      </c>
      <c r="E49" s="76"/>
      <c r="F49" s="76"/>
      <c r="G49" s="76"/>
      <c r="H49" s="76"/>
      <c r="I49" s="76"/>
      <c r="J49" s="76"/>
      <c r="K49" s="76"/>
    </row>
    <row r="50" spans="1:11" x14ac:dyDescent="0.25">
      <c r="A50" s="384" t="s">
        <v>3245</v>
      </c>
      <c r="B50" s="387">
        <v>155.78</v>
      </c>
      <c r="C50" s="387">
        <v>29.26</v>
      </c>
      <c r="D50" s="388">
        <v>185.04</v>
      </c>
      <c r="E50" s="76"/>
      <c r="F50" s="76"/>
      <c r="G50" s="76"/>
      <c r="H50" s="76"/>
      <c r="I50" s="76"/>
      <c r="J50" s="76"/>
      <c r="K50" s="76"/>
    </row>
    <row r="51" spans="1:11" x14ac:dyDescent="0.25">
      <c r="A51" s="384" t="s">
        <v>3247</v>
      </c>
      <c r="B51" s="387">
        <v>0</v>
      </c>
      <c r="C51" s="387">
        <v>360436.77</v>
      </c>
      <c r="D51" s="388">
        <v>360436.77</v>
      </c>
      <c r="E51" s="76"/>
      <c r="F51" s="76"/>
      <c r="G51" s="76"/>
      <c r="H51" s="76"/>
      <c r="I51" s="76"/>
      <c r="J51" s="76"/>
      <c r="K51" s="76"/>
    </row>
    <row r="52" spans="1:11" x14ac:dyDescent="0.25">
      <c r="A52" s="384" t="s">
        <v>1426</v>
      </c>
      <c r="B52" s="387">
        <v>952111.57</v>
      </c>
      <c r="C52" s="387">
        <v>166331.35999999999</v>
      </c>
      <c r="D52" s="388">
        <v>1118442.92</v>
      </c>
    </row>
    <row r="53" spans="1:11" x14ac:dyDescent="0.25">
      <c r="A53" s="384" t="s">
        <v>1453</v>
      </c>
      <c r="B53" s="387">
        <v>31976.93</v>
      </c>
      <c r="C53" s="387">
        <v>0</v>
      </c>
      <c r="D53" s="388">
        <v>31976.93</v>
      </c>
    </row>
    <row r="54" spans="1:11" x14ac:dyDescent="0.25">
      <c r="A54" s="384" t="s">
        <v>3281</v>
      </c>
      <c r="B54" s="387">
        <v>0</v>
      </c>
      <c r="C54" s="387">
        <v>289031.24</v>
      </c>
      <c r="D54" s="388">
        <v>289031.24</v>
      </c>
    </row>
    <row r="55" spans="1:11" x14ac:dyDescent="0.25">
      <c r="A55" s="384" t="s">
        <v>3248</v>
      </c>
      <c r="B55" s="387">
        <v>0</v>
      </c>
      <c r="C55" s="387">
        <v>3148.33</v>
      </c>
      <c r="D55" s="388">
        <v>3148.33</v>
      </c>
    </row>
    <row r="56" spans="1:11" x14ac:dyDescent="0.25">
      <c r="A56" s="384" t="s">
        <v>3282</v>
      </c>
      <c r="B56" s="387">
        <v>0</v>
      </c>
      <c r="C56" s="387">
        <v>102091.12</v>
      </c>
      <c r="D56" s="388">
        <v>102091.12</v>
      </c>
    </row>
    <row r="57" spans="1:11" x14ac:dyDescent="0.25">
      <c r="A57" s="384" t="s">
        <v>3283</v>
      </c>
      <c r="B57" s="387">
        <v>380730.13</v>
      </c>
      <c r="C57" s="387">
        <v>5719993.71</v>
      </c>
      <c r="D57" s="388">
        <v>6100723.8399999999</v>
      </c>
    </row>
    <row r="58" spans="1:11" x14ac:dyDescent="0.25">
      <c r="A58" s="384" t="s">
        <v>1427</v>
      </c>
      <c r="B58" s="387">
        <v>32429.06</v>
      </c>
      <c r="C58" s="387">
        <v>135454.47</v>
      </c>
      <c r="D58" s="388">
        <v>167883.53</v>
      </c>
    </row>
    <row r="59" spans="1:11" x14ac:dyDescent="0.25">
      <c r="A59" s="384" t="s">
        <v>3249</v>
      </c>
      <c r="B59" s="387">
        <v>0</v>
      </c>
      <c r="C59" s="387">
        <v>8967.7800000000007</v>
      </c>
      <c r="D59" s="388">
        <v>8967.7800000000007</v>
      </c>
    </row>
    <row r="60" spans="1:11" x14ac:dyDescent="0.25">
      <c r="A60" s="384" t="s">
        <v>1428</v>
      </c>
      <c r="B60" s="387">
        <v>379259.84</v>
      </c>
      <c r="C60" s="387">
        <v>120405.53</v>
      </c>
      <c r="D60" s="388">
        <v>499665.38</v>
      </c>
    </row>
    <row r="61" spans="1:11" x14ac:dyDescent="0.25">
      <c r="A61" s="384" t="s">
        <v>3284</v>
      </c>
      <c r="B61" s="387">
        <v>1801.78</v>
      </c>
      <c r="C61" s="387">
        <v>0</v>
      </c>
      <c r="D61" s="388">
        <v>1801.78</v>
      </c>
    </row>
    <row r="62" spans="1:11" x14ac:dyDescent="0.25">
      <c r="A62" s="384" t="s">
        <v>3285</v>
      </c>
      <c r="B62" s="387">
        <v>57903.58</v>
      </c>
      <c r="C62" s="387">
        <v>382178.22</v>
      </c>
      <c r="D62" s="388">
        <v>440081.8</v>
      </c>
    </row>
    <row r="63" spans="1:11" x14ac:dyDescent="0.25">
      <c r="A63" s="384" t="s">
        <v>3286</v>
      </c>
      <c r="B63" s="387">
        <v>514.27</v>
      </c>
      <c r="C63" s="387">
        <v>163195.93</v>
      </c>
      <c r="D63" s="388">
        <v>163710.19</v>
      </c>
    </row>
    <row r="64" spans="1:11" x14ac:dyDescent="0.25">
      <c r="A64" s="384" t="s">
        <v>1430</v>
      </c>
      <c r="B64" s="387">
        <v>450948.95</v>
      </c>
      <c r="C64" s="387">
        <v>105492.87</v>
      </c>
      <c r="D64" s="388">
        <v>556441.81999999995</v>
      </c>
    </row>
    <row r="65" spans="1:4" x14ac:dyDescent="0.25">
      <c r="A65" s="384" t="s">
        <v>3287</v>
      </c>
      <c r="B65" s="387">
        <v>0</v>
      </c>
      <c r="C65" s="387">
        <v>545325.39</v>
      </c>
      <c r="D65" s="388">
        <v>545325.39</v>
      </c>
    </row>
    <row r="66" spans="1:4" x14ac:dyDescent="0.25">
      <c r="A66" s="384" t="s">
        <v>1431</v>
      </c>
      <c r="B66" s="387">
        <v>173529.04</v>
      </c>
      <c r="C66" s="387">
        <v>317692.52</v>
      </c>
      <c r="D66" s="388">
        <v>491221.56</v>
      </c>
    </row>
    <row r="67" spans="1:4" x14ac:dyDescent="0.25">
      <c r="A67" s="384" t="s">
        <v>3288</v>
      </c>
      <c r="B67" s="387">
        <v>820.49</v>
      </c>
      <c r="C67" s="387">
        <v>0</v>
      </c>
      <c r="D67" s="388">
        <v>820.49</v>
      </c>
    </row>
    <row r="68" spans="1:4" x14ac:dyDescent="0.25">
      <c r="A68" s="384" t="s">
        <v>3289</v>
      </c>
      <c r="B68" s="387">
        <v>47756.92</v>
      </c>
      <c r="C68" s="387">
        <v>97537.05</v>
      </c>
      <c r="D68" s="388">
        <v>145293.96</v>
      </c>
    </row>
    <row r="69" spans="1:4" x14ac:dyDescent="0.25">
      <c r="A69" s="384" t="s">
        <v>1432</v>
      </c>
      <c r="B69" s="387">
        <v>1009.28</v>
      </c>
      <c r="C69" s="387">
        <v>235328.27</v>
      </c>
      <c r="D69" s="388">
        <v>236337.54</v>
      </c>
    </row>
    <row r="70" spans="1:4" x14ac:dyDescent="0.25">
      <c r="A70" s="384" t="s">
        <v>3290</v>
      </c>
      <c r="B70" s="387">
        <v>14411.08</v>
      </c>
      <c r="C70" s="387">
        <v>0</v>
      </c>
      <c r="D70" s="388">
        <v>14411.08</v>
      </c>
    </row>
    <row r="71" spans="1:4" x14ac:dyDescent="0.25">
      <c r="A71" s="384" t="s">
        <v>3291</v>
      </c>
      <c r="B71" s="387">
        <v>0</v>
      </c>
      <c r="C71" s="387">
        <v>15.95</v>
      </c>
      <c r="D71" s="388">
        <v>15.95</v>
      </c>
    </row>
    <row r="72" spans="1:4" x14ac:dyDescent="0.25">
      <c r="A72" s="384" t="s">
        <v>3251</v>
      </c>
      <c r="B72" s="387">
        <v>36204.29</v>
      </c>
      <c r="C72" s="387">
        <v>10038.67</v>
      </c>
      <c r="D72" s="388">
        <v>46242.96</v>
      </c>
    </row>
    <row r="73" spans="1:4" x14ac:dyDescent="0.25">
      <c r="A73" s="384" t="s">
        <v>1435</v>
      </c>
      <c r="B73" s="387">
        <v>1103.06</v>
      </c>
      <c r="C73" s="387">
        <v>0</v>
      </c>
      <c r="D73" s="388">
        <v>1103.06</v>
      </c>
    </row>
    <row r="74" spans="1:4" x14ac:dyDescent="0.25">
      <c r="A74" s="384" t="s">
        <v>3292</v>
      </c>
      <c r="B74" s="387">
        <v>4199.43</v>
      </c>
      <c r="C74" s="387">
        <v>12136.78</v>
      </c>
      <c r="D74" s="388">
        <v>16336.21</v>
      </c>
    </row>
    <row r="75" spans="1:4" x14ac:dyDescent="0.25">
      <c r="A75" s="384" t="s">
        <v>3293</v>
      </c>
      <c r="B75" s="387">
        <v>0</v>
      </c>
      <c r="C75" s="387">
        <v>435557.02</v>
      </c>
      <c r="D75" s="388">
        <v>435557.02</v>
      </c>
    </row>
    <row r="76" spans="1:4" x14ac:dyDescent="0.25">
      <c r="A76" s="384" t="s">
        <v>3294</v>
      </c>
      <c r="B76" s="387">
        <v>59340.1</v>
      </c>
      <c r="C76" s="387">
        <v>0</v>
      </c>
      <c r="D76" s="388">
        <v>59340.1</v>
      </c>
    </row>
    <row r="77" spans="1:4" x14ac:dyDescent="0.25">
      <c r="A77" s="384" t="s">
        <v>1436</v>
      </c>
      <c r="B77" s="387">
        <v>79336.59</v>
      </c>
      <c r="C77" s="387">
        <v>1198369.04</v>
      </c>
      <c r="D77" s="388">
        <v>1277705.6299999999</v>
      </c>
    </row>
    <row r="78" spans="1:4" x14ac:dyDescent="0.25">
      <c r="A78" s="384" t="s">
        <v>3295</v>
      </c>
      <c r="B78" s="387">
        <v>0</v>
      </c>
      <c r="C78" s="387">
        <v>464808.5</v>
      </c>
      <c r="D78" s="388">
        <v>464808.5</v>
      </c>
    </row>
    <row r="79" spans="1:4" x14ac:dyDescent="0.25">
      <c r="A79" s="384" t="s">
        <v>3296</v>
      </c>
      <c r="B79" s="387">
        <v>66.900000000000006</v>
      </c>
      <c r="C79" s="387">
        <v>0</v>
      </c>
      <c r="D79" s="388">
        <v>66.900000000000006</v>
      </c>
    </row>
    <row r="80" spans="1:4" x14ac:dyDescent="0.25">
      <c r="A80" s="385" t="s">
        <v>26</v>
      </c>
      <c r="B80" s="388">
        <v>12235016.380000001</v>
      </c>
      <c r="C80" s="388">
        <v>20532067.210000001</v>
      </c>
      <c r="D80" s="388">
        <v>32767083.59</v>
      </c>
    </row>
  </sheetData>
  <pageMargins left="0.7" right="0.19685039370078738" top="3.9370078740157487E-2" bottom="3.9370078740157487E-2" header="0"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sheetPr>
  <dimension ref="A1:C75"/>
  <sheetViews>
    <sheetView topLeftCell="A7" zoomScaleNormal="100" workbookViewId="0">
      <selection activeCell="C15" sqref="C15"/>
    </sheetView>
  </sheetViews>
  <sheetFormatPr baseColWidth="10" defaultRowHeight="15" x14ac:dyDescent="0.25"/>
  <cols>
    <col min="1" max="1" width="75.7109375" style="678" customWidth="1"/>
    <col min="2" max="3" width="14.42578125" style="678" customWidth="1"/>
    <col min="4" max="4" width="47.42578125" style="678" customWidth="1"/>
    <col min="5" max="5" width="15.85546875" style="678" bestFit="1" customWidth="1"/>
    <col min="6" max="6" width="17.28515625" style="678" customWidth="1"/>
    <col min="7" max="16384" width="11.42578125" style="678"/>
  </cols>
  <sheetData>
    <row r="1" spans="1:3" ht="18.75" x14ac:dyDescent="0.3">
      <c r="A1" s="677" t="s">
        <v>1269</v>
      </c>
    </row>
    <row r="2" spans="1:3" x14ac:dyDescent="0.25">
      <c r="A2" s="678" t="s">
        <v>1267</v>
      </c>
    </row>
    <row r="4" spans="1:3" x14ac:dyDescent="0.25">
      <c r="A4" s="889" t="s">
        <v>2700</v>
      </c>
      <c r="B4" s="889" t="s">
        <v>3351</v>
      </c>
      <c r="C4" s="889" t="s">
        <v>2612</v>
      </c>
    </row>
    <row r="5" spans="1:3" x14ac:dyDescent="0.25">
      <c r="A5" s="890" t="s">
        <v>2701</v>
      </c>
      <c r="B5" s="891">
        <v>4084665.72</v>
      </c>
      <c r="C5" s="891">
        <v>10994791.449999999</v>
      </c>
    </row>
    <row r="6" spans="1:3" x14ac:dyDescent="0.25">
      <c r="A6" s="892" t="s">
        <v>2702</v>
      </c>
      <c r="B6" s="893">
        <v>-263000</v>
      </c>
      <c r="C6" s="893">
        <v>-260000</v>
      </c>
    </row>
    <row r="7" spans="1:3" x14ac:dyDescent="0.25">
      <c r="A7" s="892" t="s">
        <v>2703</v>
      </c>
      <c r="B7" s="894">
        <v>1210000</v>
      </c>
      <c r="C7" s="894">
        <v>1188000</v>
      </c>
    </row>
    <row r="8" spans="1:3" ht="22.5" x14ac:dyDescent="0.25">
      <c r="A8" s="892" t="s">
        <v>2704</v>
      </c>
      <c r="B8" s="894">
        <v>14706863.67</v>
      </c>
      <c r="C8" s="894">
        <v>14223749.74</v>
      </c>
    </row>
    <row r="9" spans="1:3" ht="22.5" x14ac:dyDescent="0.25">
      <c r="A9" s="892" t="s">
        <v>2705</v>
      </c>
      <c r="B9" s="895">
        <v>0</v>
      </c>
      <c r="C9" s="895">
        <v>0</v>
      </c>
    </row>
    <row r="10" spans="1:3" x14ac:dyDescent="0.25">
      <c r="A10" s="892" t="s">
        <v>2706</v>
      </c>
      <c r="B10" s="893">
        <v>-319701.78999999998</v>
      </c>
      <c r="C10" s="895">
        <v>0</v>
      </c>
    </row>
    <row r="11" spans="1:3" x14ac:dyDescent="0.25">
      <c r="A11" s="892" t="s">
        <v>2707</v>
      </c>
      <c r="B11" s="893">
        <v>-54485.53</v>
      </c>
      <c r="C11" s="894">
        <v>322961.81</v>
      </c>
    </row>
    <row r="12" spans="1:3" ht="22.5" x14ac:dyDescent="0.25">
      <c r="A12" s="892" t="s">
        <v>2708</v>
      </c>
      <c r="B12" s="894">
        <v>151552.51999999999</v>
      </c>
      <c r="C12" s="894">
        <v>51238.33</v>
      </c>
    </row>
    <row r="13" spans="1:3" x14ac:dyDescent="0.25">
      <c r="A13" s="892" t="s">
        <v>2709</v>
      </c>
      <c r="B13" s="893">
        <v>-3327062.07</v>
      </c>
      <c r="C13" s="893">
        <v>-2883391.57</v>
      </c>
    </row>
    <row r="14" spans="1:3" ht="22.5" x14ac:dyDescent="0.25">
      <c r="A14" s="892" t="s">
        <v>2710</v>
      </c>
      <c r="B14" s="895">
        <v>0</v>
      </c>
      <c r="C14" s="895">
        <v>0</v>
      </c>
    </row>
    <row r="15" spans="1:3" x14ac:dyDescent="0.25">
      <c r="A15" s="892" t="s">
        <v>2711</v>
      </c>
      <c r="B15" s="895">
        <v>0</v>
      </c>
      <c r="C15" s="895">
        <v>0</v>
      </c>
    </row>
    <row r="16" spans="1:3" x14ac:dyDescent="0.25">
      <c r="A16" s="892" t="s">
        <v>2712</v>
      </c>
      <c r="B16" s="895">
        <v>0</v>
      </c>
      <c r="C16" s="895">
        <v>0</v>
      </c>
    </row>
    <row r="17" spans="1:3" x14ac:dyDescent="0.25">
      <c r="A17" s="892" t="s">
        <v>2713</v>
      </c>
      <c r="B17" s="895">
        <v>0</v>
      </c>
      <c r="C17" s="895">
        <v>0</v>
      </c>
    </row>
    <row r="18" spans="1:3" ht="22.5" x14ac:dyDescent="0.25">
      <c r="A18" s="892" t="s">
        <v>2714</v>
      </c>
      <c r="B18" s="893">
        <v>-135753.45000000001</v>
      </c>
      <c r="C18" s="893">
        <v>-80320.34</v>
      </c>
    </row>
    <row r="19" spans="1:3" x14ac:dyDescent="0.25">
      <c r="A19" s="892" t="s">
        <v>2715</v>
      </c>
      <c r="B19" s="895">
        <v>0</v>
      </c>
      <c r="C19" s="895">
        <v>0</v>
      </c>
    </row>
    <row r="20" spans="1:3" x14ac:dyDescent="0.25">
      <c r="A20" s="889" t="s">
        <v>2716</v>
      </c>
      <c r="B20" s="896">
        <v>16053079.07</v>
      </c>
      <c r="C20" s="896">
        <v>23557029.420000002</v>
      </c>
    </row>
    <row r="21" spans="1:3" x14ac:dyDescent="0.25">
      <c r="A21" s="958" t="s">
        <v>2717</v>
      </c>
      <c r="B21" s="958"/>
      <c r="C21" s="958"/>
    </row>
    <row r="22" spans="1:3" x14ac:dyDescent="0.25">
      <c r="A22" s="889" t="s">
        <v>1694</v>
      </c>
      <c r="B22" s="889" t="s">
        <v>3351</v>
      </c>
      <c r="C22" s="889" t="s">
        <v>2612</v>
      </c>
    </row>
    <row r="23" spans="1:3" x14ac:dyDescent="0.25">
      <c r="A23" s="867" t="s">
        <v>2718</v>
      </c>
      <c r="B23" s="897">
        <v>16053079.07</v>
      </c>
      <c r="C23" s="897">
        <v>23557029.420000002</v>
      </c>
    </row>
    <row r="24" spans="1:3" x14ac:dyDescent="0.25">
      <c r="A24" s="867" t="s">
        <v>2719</v>
      </c>
      <c r="B24" s="898">
        <v>0</v>
      </c>
      <c r="C24" s="898">
        <v>0</v>
      </c>
    </row>
    <row r="25" spans="1:3" x14ac:dyDescent="0.25">
      <c r="A25" s="867" t="s">
        <v>2720</v>
      </c>
      <c r="B25" s="897">
        <v>263000</v>
      </c>
      <c r="C25" s="897">
        <v>260000</v>
      </c>
    </row>
    <row r="26" spans="1:3" x14ac:dyDescent="0.25">
      <c r="A26" s="867" t="s">
        <v>2721</v>
      </c>
      <c r="B26" s="897">
        <v>37338600.479999997</v>
      </c>
      <c r="C26" s="897">
        <v>438447.81</v>
      </c>
    </row>
    <row r="27" spans="1:3" x14ac:dyDescent="0.25">
      <c r="A27" s="879" t="s">
        <v>2722</v>
      </c>
      <c r="B27" s="894">
        <v>37174091.979999997</v>
      </c>
      <c r="C27" s="895">
        <v>0</v>
      </c>
    </row>
    <row r="28" spans="1:3" x14ac:dyDescent="0.25">
      <c r="A28" s="879" t="s">
        <v>2723</v>
      </c>
      <c r="B28" s="894">
        <v>0.31</v>
      </c>
      <c r="C28" s="895">
        <v>0</v>
      </c>
    </row>
    <row r="29" spans="1:3" x14ac:dyDescent="0.25">
      <c r="A29" s="879" t="s">
        <v>2724</v>
      </c>
      <c r="B29" s="894">
        <v>164508.19</v>
      </c>
      <c r="C29" s="894">
        <v>438447.81</v>
      </c>
    </row>
    <row r="30" spans="1:3" x14ac:dyDescent="0.25">
      <c r="A30" s="867" t="s">
        <v>2725</v>
      </c>
      <c r="B30" s="897">
        <v>246497.5</v>
      </c>
      <c r="C30" s="897">
        <v>320464.5</v>
      </c>
    </row>
    <row r="31" spans="1:3" x14ac:dyDescent="0.25">
      <c r="A31" s="879" t="s">
        <v>2726</v>
      </c>
      <c r="B31" s="895">
        <v>0</v>
      </c>
      <c r="C31" s="895">
        <v>0</v>
      </c>
    </row>
    <row r="32" spans="1:3" x14ac:dyDescent="0.25">
      <c r="A32" s="879" t="s">
        <v>2727</v>
      </c>
      <c r="B32" s="895">
        <v>0</v>
      </c>
      <c r="C32" s="895">
        <v>0</v>
      </c>
    </row>
    <row r="33" spans="1:3" x14ac:dyDescent="0.25">
      <c r="A33" s="879" t="s">
        <v>2728</v>
      </c>
      <c r="B33" s="894">
        <v>246497.5</v>
      </c>
      <c r="C33" s="894">
        <v>320464.5</v>
      </c>
    </row>
    <row r="34" spans="1:3" x14ac:dyDescent="0.25">
      <c r="A34" s="879" t="s">
        <v>2729</v>
      </c>
      <c r="B34" s="895">
        <v>0</v>
      </c>
      <c r="C34" s="895">
        <v>0</v>
      </c>
    </row>
    <row r="35" spans="1:3" x14ac:dyDescent="0.25">
      <c r="A35" s="879" t="s">
        <v>2730</v>
      </c>
      <c r="B35" s="895">
        <v>0</v>
      </c>
      <c r="C35" s="895">
        <v>0</v>
      </c>
    </row>
    <row r="36" spans="1:3" x14ac:dyDescent="0.25">
      <c r="A36" s="867" t="s">
        <v>2731</v>
      </c>
      <c r="B36" s="897">
        <v>16190223.15</v>
      </c>
      <c r="C36" s="897">
        <v>37064090.5</v>
      </c>
    </row>
    <row r="37" spans="1:3" x14ac:dyDescent="0.25">
      <c r="A37" s="879" t="s">
        <v>2732</v>
      </c>
      <c r="B37" s="894">
        <v>76679.899999999994</v>
      </c>
      <c r="C37" s="894">
        <v>24500</v>
      </c>
    </row>
    <row r="38" spans="1:3" x14ac:dyDescent="0.25">
      <c r="A38" s="879" t="s">
        <v>2733</v>
      </c>
      <c r="B38" s="895">
        <v>0</v>
      </c>
      <c r="C38" s="895">
        <v>0</v>
      </c>
    </row>
    <row r="39" spans="1:3" x14ac:dyDescent="0.25">
      <c r="A39" s="879" t="s">
        <v>2734</v>
      </c>
      <c r="B39" s="895">
        <v>0</v>
      </c>
      <c r="C39" s="895">
        <v>0</v>
      </c>
    </row>
    <row r="40" spans="1:3" x14ac:dyDescent="0.25">
      <c r="A40" s="879" t="s">
        <v>2735</v>
      </c>
      <c r="B40" s="895">
        <v>0</v>
      </c>
      <c r="C40" s="895">
        <v>0</v>
      </c>
    </row>
    <row r="41" spans="1:3" x14ac:dyDescent="0.25">
      <c r="A41" s="879" t="s">
        <v>2736</v>
      </c>
      <c r="B41" s="895">
        <v>0</v>
      </c>
      <c r="C41" s="895">
        <v>0</v>
      </c>
    </row>
    <row r="42" spans="1:3" x14ac:dyDescent="0.25">
      <c r="A42" s="879" t="s">
        <v>2737</v>
      </c>
      <c r="B42" s="894">
        <v>16113543.25</v>
      </c>
      <c r="C42" s="894">
        <v>37039590.5</v>
      </c>
    </row>
    <row r="43" spans="1:3" x14ac:dyDescent="0.25">
      <c r="A43" s="879" t="s">
        <v>2738</v>
      </c>
      <c r="B43" s="895">
        <v>0</v>
      </c>
      <c r="C43" s="895">
        <v>0</v>
      </c>
    </row>
    <row r="44" spans="1:3" x14ac:dyDescent="0.25">
      <c r="A44" s="867" t="s">
        <v>2739</v>
      </c>
      <c r="B44" s="897">
        <v>135753.45000000001</v>
      </c>
      <c r="C44" s="897">
        <v>80320.34</v>
      </c>
    </row>
    <row r="45" spans="1:3" x14ac:dyDescent="0.25">
      <c r="A45" s="889" t="s">
        <v>2740</v>
      </c>
      <c r="B45" s="896">
        <v>70227153.650000006</v>
      </c>
      <c r="C45" s="896">
        <v>61720352.57</v>
      </c>
    </row>
    <row r="46" spans="1:3" x14ac:dyDescent="0.25">
      <c r="A46" s="959" t="s">
        <v>2717</v>
      </c>
      <c r="B46" s="959"/>
      <c r="C46" s="959"/>
    </row>
    <row r="47" spans="1:3" x14ac:dyDescent="0.25">
      <c r="A47" s="889" t="s">
        <v>1693</v>
      </c>
      <c r="B47" s="889" t="s">
        <v>3351</v>
      </c>
      <c r="C47" s="889" t="s">
        <v>2612</v>
      </c>
    </row>
    <row r="48" spans="1:3" x14ac:dyDescent="0.25">
      <c r="A48" s="867" t="s">
        <v>2741</v>
      </c>
      <c r="B48" s="897">
        <v>39550480.960000001</v>
      </c>
      <c r="C48" s="897">
        <v>32446477.039999999</v>
      </c>
    </row>
    <row r="49" spans="1:3" x14ac:dyDescent="0.25">
      <c r="A49" s="879" t="s">
        <v>2742</v>
      </c>
      <c r="B49" s="894">
        <v>19240327.239999998</v>
      </c>
      <c r="C49" s="894">
        <v>15786263.18</v>
      </c>
    </row>
    <row r="50" spans="1:3" x14ac:dyDescent="0.25">
      <c r="A50" s="881" t="s">
        <v>2743</v>
      </c>
      <c r="B50" s="899">
        <v>0</v>
      </c>
      <c r="C50" s="899">
        <v>0</v>
      </c>
    </row>
    <row r="51" spans="1:3" x14ac:dyDescent="0.25">
      <c r="A51" s="881" t="s">
        <v>2744</v>
      </c>
      <c r="B51" s="900">
        <v>19240327.239999998</v>
      </c>
      <c r="C51" s="900">
        <v>15786263.18</v>
      </c>
    </row>
    <row r="52" spans="1:3" x14ac:dyDescent="0.25">
      <c r="A52" s="881" t="s">
        <v>2745</v>
      </c>
      <c r="B52" s="899">
        <v>0</v>
      </c>
      <c r="C52" s="899">
        <v>0</v>
      </c>
    </row>
    <row r="53" spans="1:3" x14ac:dyDescent="0.25">
      <c r="A53" s="879" t="s">
        <v>2746</v>
      </c>
      <c r="B53" s="894">
        <v>20145645.530000001</v>
      </c>
      <c r="C53" s="894">
        <v>16221766.050000001</v>
      </c>
    </row>
    <row r="54" spans="1:3" x14ac:dyDescent="0.25">
      <c r="A54" s="881" t="s">
        <v>2747</v>
      </c>
      <c r="B54" s="899">
        <v>0</v>
      </c>
      <c r="C54" s="899">
        <v>0</v>
      </c>
    </row>
    <row r="55" spans="1:3" x14ac:dyDescent="0.25">
      <c r="A55" s="881" t="s">
        <v>2748</v>
      </c>
      <c r="B55" s="899">
        <v>0</v>
      </c>
      <c r="C55" s="899">
        <v>0</v>
      </c>
    </row>
    <row r="56" spans="1:3" x14ac:dyDescent="0.25">
      <c r="A56" s="881" t="s">
        <v>2749</v>
      </c>
      <c r="B56" s="899">
        <v>0</v>
      </c>
      <c r="C56" s="899">
        <v>0</v>
      </c>
    </row>
    <row r="57" spans="1:3" x14ac:dyDescent="0.25">
      <c r="A57" s="881" t="s">
        <v>2750</v>
      </c>
      <c r="B57" s="901">
        <v>20145645.530000001</v>
      </c>
      <c r="C57" s="901">
        <v>16221766.050000001</v>
      </c>
    </row>
    <row r="58" spans="1:3" x14ac:dyDescent="0.25">
      <c r="A58" s="879" t="s">
        <v>2751</v>
      </c>
      <c r="B58" s="902">
        <v>164508.19</v>
      </c>
      <c r="C58" s="902">
        <v>438447.81</v>
      </c>
    </row>
    <row r="59" spans="1:3" x14ac:dyDescent="0.25">
      <c r="A59" s="879" t="s">
        <v>2752</v>
      </c>
      <c r="B59" s="903">
        <v>0</v>
      </c>
      <c r="C59" s="903">
        <v>0</v>
      </c>
    </row>
    <row r="60" spans="1:3" x14ac:dyDescent="0.25">
      <c r="A60" s="867" t="s">
        <v>2753</v>
      </c>
      <c r="B60" s="898">
        <v>0</v>
      </c>
      <c r="C60" s="898">
        <v>0</v>
      </c>
    </row>
    <row r="61" spans="1:3" x14ac:dyDescent="0.25">
      <c r="A61" s="867" t="s">
        <v>2754</v>
      </c>
      <c r="B61" s="897">
        <v>1210000</v>
      </c>
      <c r="C61" s="897">
        <v>1188000</v>
      </c>
    </row>
    <row r="62" spans="1:3" x14ac:dyDescent="0.25">
      <c r="A62" s="867" t="s">
        <v>2755</v>
      </c>
      <c r="B62" s="897">
        <v>640407.68000000005</v>
      </c>
      <c r="C62" s="897">
        <v>153646.03</v>
      </c>
    </row>
    <row r="63" spans="1:3" x14ac:dyDescent="0.25">
      <c r="A63" s="879" t="s">
        <v>2756</v>
      </c>
      <c r="B63" s="895">
        <v>0</v>
      </c>
      <c r="C63" s="895">
        <v>0</v>
      </c>
    </row>
    <row r="64" spans="1:3" x14ac:dyDescent="0.25">
      <c r="A64" s="879" t="s">
        <v>2757</v>
      </c>
      <c r="B64" s="895">
        <v>0</v>
      </c>
      <c r="C64" s="895">
        <v>0</v>
      </c>
    </row>
    <row r="65" spans="1:3" x14ac:dyDescent="0.25">
      <c r="A65" s="879" t="s">
        <v>2758</v>
      </c>
      <c r="B65" s="894">
        <v>563621.79</v>
      </c>
      <c r="C65" s="894">
        <v>150713.04999999999</v>
      </c>
    </row>
    <row r="66" spans="1:3" x14ac:dyDescent="0.25">
      <c r="A66" s="879" t="s">
        <v>2759</v>
      </c>
      <c r="B66" s="895">
        <v>0</v>
      </c>
      <c r="C66" s="895">
        <v>0</v>
      </c>
    </row>
    <row r="67" spans="1:3" x14ac:dyDescent="0.25">
      <c r="A67" s="879" t="s">
        <v>2760</v>
      </c>
      <c r="B67" s="894">
        <v>76785.89</v>
      </c>
      <c r="C67" s="894">
        <v>2932.98</v>
      </c>
    </row>
    <row r="68" spans="1:3" x14ac:dyDescent="0.25">
      <c r="A68" s="867" t="s">
        <v>2761</v>
      </c>
      <c r="B68" s="897">
        <v>0.31</v>
      </c>
      <c r="C68" s="898">
        <v>0</v>
      </c>
    </row>
    <row r="69" spans="1:3" x14ac:dyDescent="0.25">
      <c r="A69" s="889" t="s">
        <v>2762</v>
      </c>
      <c r="B69" s="896">
        <v>41400888.950000003</v>
      </c>
      <c r="C69" s="896">
        <v>33788123.07</v>
      </c>
    </row>
    <row r="70" spans="1:3" x14ac:dyDescent="0.25">
      <c r="A70" s="960" t="s">
        <v>2717</v>
      </c>
      <c r="B70" s="960"/>
      <c r="C70" s="960"/>
    </row>
    <row r="71" spans="1:3" x14ac:dyDescent="0.25">
      <c r="A71" s="889" t="s">
        <v>2763</v>
      </c>
      <c r="B71" s="896">
        <v>28826264.699999999</v>
      </c>
      <c r="C71" s="896">
        <v>27932229.5</v>
      </c>
    </row>
    <row r="72" spans="1:3" x14ac:dyDescent="0.25">
      <c r="A72" s="904"/>
      <c r="B72" s="904"/>
      <c r="C72" s="904"/>
    </row>
    <row r="73" spans="1:3" x14ac:dyDescent="0.25">
      <c r="A73" s="905" t="s">
        <v>2764</v>
      </c>
      <c r="B73" s="906">
        <v>117409953.59999999</v>
      </c>
      <c r="C73" s="906">
        <v>89477724.099999994</v>
      </c>
    </row>
    <row r="74" spans="1:3" x14ac:dyDescent="0.25">
      <c r="A74" s="907" t="s">
        <v>2765</v>
      </c>
      <c r="B74" s="908">
        <v>28826264.699999999</v>
      </c>
      <c r="C74" s="909">
        <v>27932229.5</v>
      </c>
    </row>
    <row r="75" spans="1:3" x14ac:dyDescent="0.25">
      <c r="A75" s="905" t="s">
        <v>2766</v>
      </c>
      <c r="B75" s="906">
        <v>146236218.30000001</v>
      </c>
      <c r="C75" s="906">
        <v>117409953.59999999</v>
      </c>
    </row>
  </sheetData>
  <mergeCells count="3">
    <mergeCell ref="A21:C21"/>
    <mergeCell ref="A46:C46"/>
    <mergeCell ref="A70:C70"/>
  </mergeCells>
  <pageMargins left="0.7" right="0.7" top="0.75" bottom="0.75" header="0.3" footer="0.3"/>
  <pageSetup paperSize="9" scale="53" orientation="landscape"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tabColor rgb="FF00B050"/>
  </sheetPr>
  <dimension ref="A1:G143"/>
  <sheetViews>
    <sheetView workbookViewId="0">
      <selection activeCell="J38" sqref="J38"/>
    </sheetView>
  </sheetViews>
  <sheetFormatPr baseColWidth="10" defaultRowHeight="15" x14ac:dyDescent="0.25"/>
  <cols>
    <col min="1" max="1" width="17" style="74" customWidth="1"/>
    <col min="2" max="9" width="14.7109375" style="74" customWidth="1"/>
    <col min="10" max="16384" width="11.42578125" style="74"/>
  </cols>
  <sheetData>
    <row r="1" spans="1:7" ht="15.75" x14ac:dyDescent="0.25">
      <c r="A1" s="727" t="s">
        <v>3071</v>
      </c>
    </row>
    <row r="4" spans="1:7" x14ac:dyDescent="0.25">
      <c r="A4" s="371" t="s">
        <v>3072</v>
      </c>
      <c r="B4" s="373" t="s">
        <v>1370</v>
      </c>
      <c r="C4" s="373" t="s">
        <v>1371</v>
      </c>
      <c r="D4" s="374" t="s">
        <v>26</v>
      </c>
    </row>
    <row r="5" spans="1:7" x14ac:dyDescent="0.25">
      <c r="A5" s="375" t="s">
        <v>44</v>
      </c>
      <c r="B5" s="387">
        <v>0</v>
      </c>
      <c r="C5" s="387">
        <v>0</v>
      </c>
      <c r="D5" s="388">
        <v>0</v>
      </c>
    </row>
    <row r="6" spans="1:7" x14ac:dyDescent="0.25">
      <c r="A6" s="375" t="s">
        <v>1023</v>
      </c>
      <c r="B6" s="387">
        <v>0</v>
      </c>
      <c r="C6" s="387">
        <v>0</v>
      </c>
      <c r="D6" s="388">
        <v>0</v>
      </c>
    </row>
    <row r="7" spans="1:7" x14ac:dyDescent="0.25">
      <c r="A7" s="375" t="s">
        <v>3073</v>
      </c>
      <c r="B7" s="387">
        <v>0</v>
      </c>
      <c r="C7" s="387">
        <v>0</v>
      </c>
      <c r="D7" s="388">
        <v>0</v>
      </c>
    </row>
    <row r="8" spans="1:7" x14ac:dyDescent="0.25">
      <c r="A8" s="726"/>
      <c r="B8" s="388">
        <v>0</v>
      </c>
      <c r="C8" s="388">
        <v>0</v>
      </c>
      <c r="D8" s="388">
        <v>0</v>
      </c>
    </row>
    <row r="9" spans="1:7" x14ac:dyDescent="0.25">
      <c r="A9" s="75"/>
      <c r="B9" s="75"/>
    </row>
    <row r="10" spans="1:7" x14ac:dyDescent="0.25">
      <c r="B10" s="75"/>
      <c r="C10" s="75"/>
      <c r="D10" s="75"/>
      <c r="E10" s="75"/>
      <c r="F10" s="75"/>
      <c r="G10" s="75"/>
    </row>
    <row r="11" spans="1:7" x14ac:dyDescent="0.25">
      <c r="B11" s="75"/>
      <c r="C11" s="75"/>
      <c r="D11" s="75"/>
      <c r="E11" s="75"/>
      <c r="F11" s="75"/>
      <c r="G11" s="75"/>
    </row>
    <row r="12" spans="1:7" x14ac:dyDescent="0.25">
      <c r="B12" s="75"/>
      <c r="C12" s="75"/>
      <c r="D12" s="75"/>
      <c r="E12" s="75"/>
      <c r="F12" s="75"/>
      <c r="G12" s="75"/>
    </row>
    <row r="13" spans="1:7" x14ac:dyDescent="0.25">
      <c r="B13" s="75"/>
      <c r="C13" s="75"/>
      <c r="D13" s="75"/>
      <c r="E13" s="75"/>
      <c r="F13" s="75"/>
      <c r="G13" s="75"/>
    </row>
    <row r="14" spans="1:7" x14ac:dyDescent="0.25">
      <c r="B14" s="75"/>
      <c r="C14" s="75"/>
      <c r="D14" s="75"/>
      <c r="E14" s="75"/>
      <c r="F14" s="75"/>
      <c r="G14" s="75"/>
    </row>
    <row r="15" spans="1:7" x14ac:dyDescent="0.25">
      <c r="B15" s="75"/>
      <c r="C15" s="75"/>
      <c r="D15" s="75"/>
      <c r="E15" s="75"/>
      <c r="F15" s="75"/>
      <c r="G15" s="75"/>
    </row>
    <row r="16" spans="1:7" x14ac:dyDescent="0.25">
      <c r="B16" s="75"/>
      <c r="C16" s="75"/>
      <c r="D16" s="75"/>
      <c r="E16" s="75"/>
      <c r="F16" s="75"/>
      <c r="G16" s="75"/>
    </row>
    <row r="17" spans="2:7" x14ac:dyDescent="0.25">
      <c r="B17" s="75"/>
      <c r="C17" s="75"/>
      <c r="D17" s="75"/>
      <c r="E17" s="75"/>
      <c r="F17" s="75"/>
      <c r="G17" s="75"/>
    </row>
    <row r="18" spans="2:7" x14ac:dyDescent="0.25">
      <c r="B18" s="75"/>
      <c r="C18" s="75"/>
      <c r="D18" s="75"/>
      <c r="E18" s="75"/>
      <c r="F18" s="75"/>
      <c r="G18" s="75"/>
    </row>
    <row r="19" spans="2:7" x14ac:dyDescent="0.25">
      <c r="B19" s="75"/>
      <c r="C19" s="75"/>
      <c r="D19" s="75"/>
      <c r="E19" s="75"/>
      <c r="F19" s="75"/>
      <c r="G19" s="75"/>
    </row>
    <row r="20" spans="2:7" x14ac:dyDescent="0.25">
      <c r="B20" s="75"/>
      <c r="C20" s="75"/>
      <c r="D20" s="75"/>
      <c r="E20" s="75"/>
      <c r="F20" s="75"/>
      <c r="G20" s="75"/>
    </row>
    <row r="21" spans="2:7" x14ac:dyDescent="0.25">
      <c r="B21" s="75"/>
      <c r="C21" s="75"/>
      <c r="D21" s="75"/>
      <c r="E21" s="75"/>
      <c r="F21" s="75"/>
      <c r="G21" s="75"/>
    </row>
    <row r="22" spans="2:7" x14ac:dyDescent="0.25">
      <c r="B22" s="75"/>
      <c r="C22" s="75"/>
      <c r="D22" s="75"/>
      <c r="E22" s="75"/>
      <c r="F22" s="75"/>
      <c r="G22" s="75"/>
    </row>
    <row r="23" spans="2:7" x14ac:dyDescent="0.25">
      <c r="B23" s="75"/>
      <c r="C23" s="75"/>
      <c r="D23" s="75"/>
      <c r="E23" s="75"/>
      <c r="F23" s="75"/>
      <c r="G23" s="75"/>
    </row>
    <row r="24" spans="2:7" x14ac:dyDescent="0.25">
      <c r="B24" s="75"/>
      <c r="C24" s="75"/>
      <c r="D24" s="75"/>
      <c r="E24" s="75"/>
      <c r="F24" s="75"/>
      <c r="G24" s="75"/>
    </row>
    <row r="25" spans="2:7" x14ac:dyDescent="0.25">
      <c r="B25" s="75"/>
      <c r="C25" s="75"/>
      <c r="D25" s="75"/>
      <c r="E25" s="75"/>
      <c r="F25" s="75"/>
      <c r="G25" s="75"/>
    </row>
    <row r="26" spans="2:7" x14ac:dyDescent="0.25">
      <c r="B26" s="75"/>
      <c r="C26" s="75"/>
      <c r="D26" s="75"/>
      <c r="E26" s="75"/>
      <c r="F26" s="75"/>
      <c r="G26" s="75"/>
    </row>
    <row r="27" spans="2:7" x14ac:dyDescent="0.25">
      <c r="B27" s="75"/>
      <c r="C27" s="75"/>
      <c r="D27" s="75"/>
      <c r="E27" s="75"/>
      <c r="F27" s="75"/>
      <c r="G27" s="75"/>
    </row>
    <row r="28" spans="2:7" x14ac:dyDescent="0.25">
      <c r="B28" s="75"/>
      <c r="C28" s="75"/>
      <c r="D28" s="75"/>
      <c r="E28" s="75"/>
      <c r="F28" s="75"/>
      <c r="G28" s="75"/>
    </row>
    <row r="29" spans="2:7" x14ac:dyDescent="0.25">
      <c r="B29" s="75"/>
      <c r="C29" s="75"/>
      <c r="D29" s="75"/>
      <c r="E29" s="75"/>
      <c r="F29" s="75"/>
      <c r="G29" s="75"/>
    </row>
    <row r="30" spans="2:7" x14ac:dyDescent="0.25">
      <c r="B30" s="75"/>
      <c r="C30" s="75"/>
      <c r="D30" s="75"/>
      <c r="E30" s="75"/>
      <c r="F30" s="75"/>
      <c r="G30" s="75"/>
    </row>
    <row r="31" spans="2:7" x14ac:dyDescent="0.25">
      <c r="B31" s="75"/>
      <c r="C31" s="75"/>
      <c r="D31" s="75"/>
      <c r="E31" s="75"/>
      <c r="F31" s="75"/>
      <c r="G31" s="75"/>
    </row>
    <row r="32" spans="2:7" x14ac:dyDescent="0.25">
      <c r="B32" s="75"/>
      <c r="C32" s="75"/>
      <c r="D32" s="75"/>
      <c r="E32" s="75"/>
      <c r="F32" s="75"/>
      <c r="G32" s="75"/>
    </row>
    <row r="33" spans="2:7" x14ac:dyDescent="0.25">
      <c r="B33" s="75"/>
      <c r="C33" s="75"/>
      <c r="D33" s="75"/>
      <c r="E33" s="75"/>
      <c r="F33" s="75"/>
      <c r="G33" s="75"/>
    </row>
    <row r="34" spans="2:7" x14ac:dyDescent="0.25">
      <c r="B34" s="75"/>
      <c r="C34" s="75"/>
      <c r="D34" s="75"/>
      <c r="E34" s="75"/>
      <c r="F34" s="75"/>
      <c r="G34" s="75"/>
    </row>
    <row r="35" spans="2:7" x14ac:dyDescent="0.25">
      <c r="B35" s="75"/>
      <c r="C35" s="75"/>
      <c r="D35" s="75"/>
      <c r="E35" s="75"/>
      <c r="F35" s="75"/>
      <c r="G35" s="75"/>
    </row>
    <row r="36" spans="2:7" x14ac:dyDescent="0.25">
      <c r="B36" s="75"/>
      <c r="C36" s="75"/>
      <c r="D36" s="75"/>
      <c r="E36" s="75"/>
      <c r="F36" s="75"/>
      <c r="G36" s="75"/>
    </row>
    <row r="37" spans="2:7" x14ac:dyDescent="0.25">
      <c r="B37" s="75"/>
      <c r="C37" s="75"/>
      <c r="D37" s="75"/>
      <c r="E37" s="75"/>
      <c r="F37" s="75"/>
      <c r="G37" s="75"/>
    </row>
    <row r="38" spans="2:7" x14ac:dyDescent="0.25">
      <c r="B38" s="75"/>
      <c r="C38" s="75"/>
      <c r="D38" s="75"/>
      <c r="E38" s="75"/>
      <c r="F38" s="75"/>
      <c r="G38" s="75"/>
    </row>
    <row r="39" spans="2:7" x14ac:dyDescent="0.25">
      <c r="B39" s="75"/>
      <c r="C39" s="75"/>
      <c r="D39" s="75"/>
      <c r="E39" s="75"/>
      <c r="F39" s="75"/>
      <c r="G39" s="75"/>
    </row>
    <row r="40" spans="2:7" x14ac:dyDescent="0.25">
      <c r="B40" s="75"/>
      <c r="C40" s="75"/>
      <c r="D40" s="75"/>
      <c r="E40" s="75"/>
      <c r="F40" s="75"/>
      <c r="G40" s="75"/>
    </row>
    <row r="41" spans="2:7" x14ac:dyDescent="0.25">
      <c r="B41" s="75"/>
      <c r="C41" s="75"/>
      <c r="D41" s="75"/>
      <c r="E41" s="75"/>
      <c r="F41" s="75"/>
      <c r="G41" s="75"/>
    </row>
    <row r="42" spans="2:7" x14ac:dyDescent="0.25">
      <c r="B42" s="75"/>
      <c r="C42" s="75"/>
      <c r="D42" s="75"/>
      <c r="E42" s="75"/>
      <c r="F42" s="75"/>
      <c r="G42" s="75"/>
    </row>
    <row r="43" spans="2:7" x14ac:dyDescent="0.25">
      <c r="B43" s="75"/>
      <c r="C43" s="75"/>
      <c r="D43" s="75"/>
      <c r="E43" s="75"/>
      <c r="F43" s="75"/>
      <c r="G43" s="75"/>
    </row>
    <row r="44" spans="2:7" x14ac:dyDescent="0.25">
      <c r="B44" s="75"/>
      <c r="C44" s="75"/>
      <c r="D44" s="75"/>
      <c r="E44" s="75"/>
      <c r="F44" s="75"/>
      <c r="G44" s="75"/>
    </row>
    <row r="45" spans="2:7" x14ac:dyDescent="0.25">
      <c r="B45" s="75"/>
      <c r="C45" s="75"/>
      <c r="D45" s="75"/>
      <c r="E45" s="75"/>
      <c r="F45" s="75"/>
      <c r="G45" s="75"/>
    </row>
    <row r="46" spans="2:7" x14ac:dyDescent="0.25">
      <c r="B46" s="75"/>
      <c r="C46" s="75"/>
      <c r="D46" s="75"/>
      <c r="E46" s="75"/>
      <c r="F46" s="75"/>
      <c r="G46" s="75"/>
    </row>
    <row r="47" spans="2:7" x14ac:dyDescent="0.25">
      <c r="B47" s="75"/>
      <c r="C47" s="75"/>
      <c r="D47" s="75"/>
      <c r="E47" s="75"/>
      <c r="F47" s="75"/>
      <c r="G47" s="75"/>
    </row>
    <row r="48" spans="2:7" x14ac:dyDescent="0.25">
      <c r="B48" s="75"/>
      <c r="C48" s="75"/>
      <c r="D48" s="75"/>
      <c r="E48" s="75"/>
      <c r="F48" s="75"/>
      <c r="G48" s="75"/>
    </row>
    <row r="49" spans="2:7" x14ac:dyDescent="0.25">
      <c r="B49" s="75"/>
      <c r="C49" s="75"/>
      <c r="D49" s="75"/>
      <c r="E49" s="75"/>
      <c r="F49" s="75"/>
      <c r="G49" s="75"/>
    </row>
    <row r="50" spans="2:7" x14ac:dyDescent="0.25">
      <c r="B50" s="75"/>
      <c r="C50" s="75"/>
      <c r="D50" s="75"/>
      <c r="E50" s="75"/>
      <c r="F50" s="75"/>
      <c r="G50" s="75"/>
    </row>
    <row r="51" spans="2:7" x14ac:dyDescent="0.25">
      <c r="B51" s="75"/>
      <c r="C51" s="75"/>
      <c r="D51" s="75"/>
      <c r="E51" s="75"/>
      <c r="F51" s="75"/>
      <c r="G51" s="75"/>
    </row>
    <row r="52" spans="2:7" x14ac:dyDescent="0.25">
      <c r="B52" s="75"/>
      <c r="C52" s="75"/>
      <c r="D52" s="75"/>
      <c r="E52" s="75"/>
      <c r="F52" s="75"/>
      <c r="G52" s="75"/>
    </row>
    <row r="53" spans="2:7" x14ac:dyDescent="0.25">
      <c r="B53" s="75"/>
      <c r="C53" s="75"/>
      <c r="D53" s="75"/>
      <c r="E53" s="75"/>
      <c r="F53" s="75"/>
      <c r="G53" s="75"/>
    </row>
    <row r="54" spans="2:7" x14ac:dyDescent="0.25">
      <c r="B54" s="75"/>
      <c r="C54" s="75"/>
      <c r="D54" s="75"/>
      <c r="E54" s="75"/>
      <c r="F54" s="75"/>
      <c r="G54" s="75"/>
    </row>
    <row r="55" spans="2:7" x14ac:dyDescent="0.25">
      <c r="B55" s="75"/>
      <c r="C55" s="75"/>
      <c r="D55" s="75"/>
      <c r="E55" s="75"/>
      <c r="F55" s="75"/>
      <c r="G55" s="75"/>
    </row>
    <row r="56" spans="2:7" x14ac:dyDescent="0.25">
      <c r="B56" s="75"/>
      <c r="C56" s="75"/>
      <c r="D56" s="75"/>
      <c r="E56" s="75"/>
      <c r="F56" s="75"/>
      <c r="G56" s="75"/>
    </row>
    <row r="57" spans="2:7" x14ac:dyDescent="0.25">
      <c r="B57" s="75"/>
      <c r="C57" s="75"/>
      <c r="D57" s="75"/>
      <c r="E57" s="75"/>
      <c r="F57" s="75"/>
      <c r="G57" s="75"/>
    </row>
    <row r="58" spans="2:7" x14ac:dyDescent="0.25">
      <c r="B58" s="75"/>
      <c r="C58" s="75"/>
      <c r="D58" s="75"/>
      <c r="E58" s="75"/>
      <c r="F58" s="75"/>
      <c r="G58" s="75"/>
    </row>
    <row r="59" spans="2:7" x14ac:dyDescent="0.25">
      <c r="B59" s="75"/>
      <c r="C59" s="75"/>
      <c r="D59" s="75"/>
      <c r="E59" s="75"/>
      <c r="F59" s="75"/>
      <c r="G59" s="75"/>
    </row>
    <row r="60" spans="2:7" x14ac:dyDescent="0.25">
      <c r="B60" s="75"/>
      <c r="C60" s="75"/>
      <c r="D60" s="75"/>
      <c r="E60" s="75"/>
      <c r="F60" s="75"/>
      <c r="G60" s="75"/>
    </row>
    <row r="61" spans="2:7" x14ac:dyDescent="0.25">
      <c r="B61" s="75"/>
      <c r="C61" s="75"/>
      <c r="D61" s="75"/>
      <c r="E61" s="75"/>
      <c r="F61" s="75"/>
      <c r="G61" s="75"/>
    </row>
    <row r="62" spans="2:7" x14ac:dyDescent="0.25">
      <c r="B62" s="75"/>
      <c r="C62" s="75"/>
      <c r="D62" s="75"/>
      <c r="E62" s="75"/>
      <c r="F62" s="75"/>
      <c r="G62" s="75"/>
    </row>
    <row r="63" spans="2:7" x14ac:dyDescent="0.25">
      <c r="B63" s="75"/>
      <c r="C63" s="75"/>
      <c r="D63" s="75"/>
      <c r="E63" s="75"/>
      <c r="F63" s="75"/>
      <c r="G63" s="75"/>
    </row>
    <row r="64" spans="2:7" x14ac:dyDescent="0.25">
      <c r="B64" s="75"/>
      <c r="C64" s="75"/>
      <c r="D64" s="75"/>
      <c r="E64" s="75"/>
      <c r="F64" s="75"/>
      <c r="G64" s="75"/>
    </row>
    <row r="65" spans="2:7" x14ac:dyDescent="0.25">
      <c r="B65" s="75"/>
      <c r="C65" s="75"/>
      <c r="D65" s="75"/>
      <c r="E65" s="75"/>
      <c r="F65" s="75"/>
      <c r="G65" s="75"/>
    </row>
    <row r="66" spans="2:7" x14ac:dyDescent="0.25">
      <c r="B66" s="75"/>
      <c r="C66" s="75"/>
      <c r="D66" s="75"/>
      <c r="E66" s="75"/>
      <c r="F66" s="75"/>
      <c r="G66" s="75"/>
    </row>
    <row r="67" spans="2:7" x14ac:dyDescent="0.25">
      <c r="B67" s="75"/>
      <c r="C67" s="75"/>
      <c r="D67" s="75"/>
      <c r="E67" s="75"/>
      <c r="F67" s="75"/>
      <c r="G67" s="75"/>
    </row>
    <row r="68" spans="2:7" x14ac:dyDescent="0.25">
      <c r="B68" s="75"/>
      <c r="C68" s="75"/>
      <c r="D68" s="75"/>
      <c r="E68" s="75"/>
      <c r="F68" s="75"/>
      <c r="G68" s="75"/>
    </row>
    <row r="69" spans="2:7" x14ac:dyDescent="0.25">
      <c r="B69" s="75"/>
      <c r="C69" s="75"/>
      <c r="D69" s="75"/>
      <c r="E69" s="75"/>
      <c r="F69" s="75"/>
      <c r="G69" s="75"/>
    </row>
    <row r="70" spans="2:7" x14ac:dyDescent="0.25">
      <c r="B70" s="75"/>
      <c r="C70" s="75"/>
      <c r="D70" s="75"/>
      <c r="E70" s="75"/>
      <c r="F70" s="75"/>
      <c r="G70" s="75"/>
    </row>
    <row r="71" spans="2:7" x14ac:dyDescent="0.25">
      <c r="B71" s="75"/>
      <c r="C71" s="75"/>
      <c r="D71" s="75"/>
      <c r="E71" s="75"/>
      <c r="F71" s="75"/>
      <c r="G71" s="75"/>
    </row>
    <row r="72" spans="2:7" x14ac:dyDescent="0.25">
      <c r="B72" s="75"/>
      <c r="C72" s="75"/>
      <c r="D72" s="75"/>
      <c r="E72" s="75"/>
      <c r="F72" s="75"/>
      <c r="G72" s="75"/>
    </row>
    <row r="73" spans="2:7" x14ac:dyDescent="0.25">
      <c r="B73" s="75"/>
      <c r="C73" s="75"/>
      <c r="D73" s="75"/>
      <c r="E73" s="75"/>
      <c r="F73" s="75"/>
      <c r="G73" s="75"/>
    </row>
    <row r="74" spans="2:7" x14ac:dyDescent="0.25">
      <c r="B74" s="75"/>
      <c r="C74" s="75"/>
      <c r="D74" s="75"/>
      <c r="E74" s="75"/>
      <c r="F74" s="75"/>
      <c r="G74" s="75"/>
    </row>
    <row r="75" spans="2:7" x14ac:dyDescent="0.25">
      <c r="B75" s="75"/>
      <c r="C75" s="75"/>
      <c r="D75" s="75"/>
      <c r="E75" s="75"/>
      <c r="F75" s="75"/>
      <c r="G75" s="75"/>
    </row>
    <row r="76" spans="2:7" x14ac:dyDescent="0.25">
      <c r="B76" s="75"/>
      <c r="C76" s="75"/>
      <c r="D76" s="75"/>
      <c r="E76" s="75"/>
      <c r="F76" s="75"/>
      <c r="G76" s="75"/>
    </row>
    <row r="77" spans="2:7" x14ac:dyDescent="0.25">
      <c r="B77" s="75"/>
      <c r="C77" s="75"/>
      <c r="D77" s="75"/>
      <c r="E77" s="75"/>
      <c r="F77" s="75"/>
      <c r="G77" s="75"/>
    </row>
    <row r="78" spans="2:7" x14ac:dyDescent="0.25">
      <c r="B78" s="75"/>
      <c r="C78" s="75"/>
      <c r="D78" s="75"/>
      <c r="E78" s="75"/>
      <c r="F78" s="75"/>
      <c r="G78" s="75"/>
    </row>
    <row r="79" spans="2:7" x14ac:dyDescent="0.25">
      <c r="B79" s="75"/>
      <c r="C79" s="75"/>
      <c r="D79" s="75"/>
      <c r="E79" s="75"/>
      <c r="F79" s="75"/>
      <c r="G79" s="75"/>
    </row>
    <row r="80" spans="2:7" x14ac:dyDescent="0.25">
      <c r="B80" s="75"/>
      <c r="C80" s="75"/>
      <c r="D80" s="75"/>
      <c r="E80" s="75"/>
      <c r="F80" s="75"/>
      <c r="G80" s="75"/>
    </row>
    <row r="81" spans="2:7" x14ac:dyDescent="0.25">
      <c r="B81" s="75"/>
      <c r="C81" s="75"/>
      <c r="D81" s="75"/>
      <c r="E81" s="75"/>
      <c r="F81" s="75"/>
      <c r="G81" s="75"/>
    </row>
    <row r="82" spans="2:7" x14ac:dyDescent="0.25">
      <c r="B82" s="75"/>
      <c r="C82" s="75"/>
      <c r="D82" s="75"/>
      <c r="E82" s="75"/>
      <c r="F82" s="75"/>
      <c r="G82" s="75"/>
    </row>
    <row r="83" spans="2:7" x14ac:dyDescent="0.25">
      <c r="B83" s="75"/>
      <c r="C83" s="75"/>
      <c r="D83" s="75"/>
      <c r="E83" s="75"/>
      <c r="F83" s="75"/>
      <c r="G83" s="75"/>
    </row>
    <row r="84" spans="2:7" x14ac:dyDescent="0.25">
      <c r="B84" s="75"/>
      <c r="C84" s="75"/>
      <c r="D84" s="75"/>
      <c r="E84" s="75"/>
      <c r="F84" s="75"/>
      <c r="G84" s="75"/>
    </row>
    <row r="85" spans="2:7" x14ac:dyDescent="0.25">
      <c r="B85" s="75"/>
      <c r="C85" s="75"/>
      <c r="D85" s="75"/>
      <c r="E85" s="75"/>
      <c r="F85" s="75"/>
      <c r="G85" s="75"/>
    </row>
    <row r="86" spans="2:7" x14ac:dyDescent="0.25">
      <c r="B86" s="75"/>
      <c r="C86" s="75"/>
      <c r="D86" s="75"/>
      <c r="E86" s="75"/>
      <c r="F86" s="75"/>
      <c r="G86" s="75"/>
    </row>
    <row r="87" spans="2:7" x14ac:dyDescent="0.25">
      <c r="B87" s="75"/>
      <c r="C87" s="75"/>
      <c r="D87" s="75"/>
      <c r="E87" s="75"/>
      <c r="F87" s="75"/>
      <c r="G87" s="75"/>
    </row>
    <row r="88" spans="2:7" x14ac:dyDescent="0.25">
      <c r="B88" s="75"/>
      <c r="C88" s="75"/>
      <c r="D88" s="75"/>
      <c r="E88" s="75"/>
      <c r="F88" s="75"/>
      <c r="G88" s="75"/>
    </row>
    <row r="89" spans="2:7" x14ac:dyDescent="0.25">
      <c r="B89" s="75"/>
      <c r="C89" s="75"/>
      <c r="D89" s="75"/>
      <c r="E89" s="75"/>
      <c r="F89" s="75"/>
      <c r="G89" s="75"/>
    </row>
    <row r="90" spans="2:7" x14ac:dyDescent="0.25">
      <c r="B90" s="75"/>
      <c r="C90" s="75"/>
      <c r="D90" s="75"/>
      <c r="E90" s="75"/>
      <c r="F90" s="75"/>
      <c r="G90" s="75"/>
    </row>
    <row r="91" spans="2:7" x14ac:dyDescent="0.25">
      <c r="B91" s="75"/>
      <c r="C91" s="75"/>
      <c r="D91" s="75"/>
      <c r="E91" s="75"/>
      <c r="F91" s="75"/>
      <c r="G91" s="75"/>
    </row>
    <row r="92" spans="2:7" x14ac:dyDescent="0.25">
      <c r="B92" s="75"/>
      <c r="C92" s="75"/>
      <c r="D92" s="75"/>
      <c r="E92" s="75"/>
      <c r="F92" s="75"/>
      <c r="G92" s="75"/>
    </row>
    <row r="93" spans="2:7" x14ac:dyDescent="0.25">
      <c r="B93" s="75"/>
      <c r="C93" s="75"/>
      <c r="D93" s="75"/>
      <c r="E93" s="75"/>
      <c r="F93" s="75"/>
      <c r="G93" s="75"/>
    </row>
    <row r="94" spans="2:7" x14ac:dyDescent="0.25">
      <c r="B94" s="75"/>
      <c r="C94" s="75"/>
      <c r="D94" s="75"/>
      <c r="E94" s="75"/>
      <c r="F94" s="75"/>
      <c r="G94" s="75"/>
    </row>
    <row r="95" spans="2:7" x14ac:dyDescent="0.25">
      <c r="B95" s="75"/>
      <c r="C95" s="75"/>
      <c r="D95" s="75"/>
      <c r="E95" s="75"/>
      <c r="F95" s="75"/>
      <c r="G95" s="75"/>
    </row>
    <row r="96" spans="2:7" x14ac:dyDescent="0.25">
      <c r="B96" s="75"/>
      <c r="C96" s="75"/>
      <c r="D96" s="75"/>
      <c r="E96" s="75"/>
      <c r="F96" s="75"/>
      <c r="G96" s="75"/>
    </row>
    <row r="97" spans="2:7" x14ac:dyDescent="0.25">
      <c r="B97" s="75"/>
      <c r="C97" s="75"/>
      <c r="D97" s="75"/>
      <c r="E97" s="75"/>
      <c r="F97" s="75"/>
      <c r="G97" s="75"/>
    </row>
    <row r="98" spans="2:7" x14ac:dyDescent="0.25">
      <c r="B98" s="75"/>
      <c r="C98" s="75"/>
      <c r="D98" s="75"/>
      <c r="E98" s="75"/>
      <c r="F98" s="75"/>
      <c r="G98" s="75"/>
    </row>
    <row r="99" spans="2:7" x14ac:dyDescent="0.25">
      <c r="B99" s="75"/>
      <c r="C99" s="75"/>
      <c r="D99" s="75"/>
      <c r="E99" s="75"/>
      <c r="F99" s="75"/>
      <c r="G99" s="75"/>
    </row>
    <row r="100" spans="2:7" x14ac:dyDescent="0.25">
      <c r="B100" s="75"/>
      <c r="C100" s="75"/>
      <c r="D100" s="75"/>
      <c r="E100" s="75"/>
      <c r="F100" s="75"/>
      <c r="G100" s="75"/>
    </row>
    <row r="101" spans="2:7" x14ac:dyDescent="0.25">
      <c r="B101" s="75"/>
      <c r="C101" s="75"/>
      <c r="D101" s="75"/>
      <c r="E101" s="75"/>
      <c r="F101" s="75"/>
      <c r="G101" s="75"/>
    </row>
    <row r="102" spans="2:7" x14ac:dyDescent="0.25">
      <c r="B102" s="75"/>
      <c r="C102" s="75"/>
      <c r="D102" s="75"/>
      <c r="E102" s="75"/>
      <c r="F102" s="75"/>
      <c r="G102" s="75"/>
    </row>
    <row r="103" spans="2:7" x14ac:dyDescent="0.25">
      <c r="B103" s="75"/>
      <c r="C103" s="75"/>
      <c r="D103" s="75"/>
      <c r="E103" s="75"/>
      <c r="F103" s="75"/>
      <c r="G103" s="75"/>
    </row>
    <row r="104" spans="2:7" x14ac:dyDescent="0.25">
      <c r="B104" s="75"/>
      <c r="C104" s="75"/>
      <c r="D104" s="75"/>
      <c r="E104" s="75"/>
      <c r="F104" s="75"/>
      <c r="G104" s="75"/>
    </row>
    <row r="105" spans="2:7" x14ac:dyDescent="0.25">
      <c r="B105" s="75"/>
      <c r="C105" s="75"/>
      <c r="D105" s="75"/>
      <c r="E105" s="75"/>
      <c r="F105" s="75"/>
      <c r="G105" s="75"/>
    </row>
    <row r="106" spans="2:7" x14ac:dyDescent="0.25">
      <c r="B106" s="75"/>
      <c r="C106" s="75"/>
      <c r="D106" s="75"/>
      <c r="E106" s="75"/>
      <c r="F106" s="75"/>
      <c r="G106" s="75"/>
    </row>
    <row r="107" spans="2:7" x14ac:dyDescent="0.25">
      <c r="B107" s="75"/>
      <c r="C107" s="75"/>
      <c r="D107" s="75"/>
      <c r="E107" s="75"/>
      <c r="F107" s="75"/>
      <c r="G107" s="75"/>
    </row>
    <row r="108" spans="2:7" x14ac:dyDescent="0.25">
      <c r="B108" s="75"/>
      <c r="C108" s="75"/>
      <c r="D108" s="75"/>
      <c r="E108" s="75"/>
      <c r="F108" s="75"/>
      <c r="G108" s="75"/>
    </row>
    <row r="109" spans="2:7" x14ac:dyDescent="0.25">
      <c r="B109" s="75"/>
      <c r="C109" s="75"/>
      <c r="D109" s="75"/>
      <c r="E109" s="75"/>
      <c r="F109" s="75"/>
      <c r="G109" s="75"/>
    </row>
    <row r="110" spans="2:7" x14ac:dyDescent="0.25">
      <c r="B110" s="75"/>
      <c r="C110" s="75"/>
      <c r="D110" s="75"/>
      <c r="E110" s="75"/>
      <c r="F110" s="75"/>
      <c r="G110" s="75"/>
    </row>
    <row r="111" spans="2:7" x14ac:dyDescent="0.25">
      <c r="B111" s="75"/>
      <c r="C111" s="75"/>
      <c r="D111" s="75"/>
      <c r="E111" s="75"/>
      <c r="F111" s="75"/>
      <c r="G111" s="75"/>
    </row>
    <row r="112" spans="2:7" x14ac:dyDescent="0.25">
      <c r="B112" s="75"/>
      <c r="C112" s="75"/>
      <c r="D112" s="75"/>
      <c r="E112" s="75"/>
      <c r="F112" s="75"/>
      <c r="G112" s="75"/>
    </row>
    <row r="113" spans="2:7" x14ac:dyDescent="0.25">
      <c r="B113" s="75"/>
      <c r="C113" s="75"/>
      <c r="D113" s="75"/>
      <c r="E113" s="75"/>
      <c r="F113" s="75"/>
      <c r="G113" s="75"/>
    </row>
    <row r="114" spans="2:7" x14ac:dyDescent="0.25">
      <c r="B114" s="75"/>
      <c r="C114" s="75"/>
      <c r="D114" s="75"/>
      <c r="E114" s="75"/>
      <c r="F114" s="75"/>
      <c r="G114" s="75"/>
    </row>
    <row r="115" spans="2:7" x14ac:dyDescent="0.25">
      <c r="B115" s="75"/>
      <c r="C115" s="75"/>
      <c r="D115" s="75"/>
      <c r="E115" s="75"/>
      <c r="F115" s="75"/>
      <c r="G115" s="75"/>
    </row>
    <row r="116" spans="2:7" x14ac:dyDescent="0.25">
      <c r="B116" s="75"/>
      <c r="C116" s="75"/>
      <c r="D116" s="75"/>
      <c r="E116" s="75"/>
      <c r="F116" s="75"/>
      <c r="G116" s="75"/>
    </row>
    <row r="117" spans="2:7" x14ac:dyDescent="0.25">
      <c r="B117" s="75"/>
      <c r="C117" s="75"/>
      <c r="D117" s="75"/>
      <c r="E117" s="75"/>
      <c r="F117" s="75"/>
      <c r="G117" s="75"/>
    </row>
    <row r="118" spans="2:7" x14ac:dyDescent="0.25">
      <c r="B118" s="75"/>
      <c r="C118" s="75"/>
      <c r="D118" s="75"/>
      <c r="E118" s="75"/>
      <c r="F118" s="75"/>
      <c r="G118" s="75"/>
    </row>
    <row r="119" spans="2:7" x14ac:dyDescent="0.25">
      <c r="B119" s="75"/>
      <c r="C119" s="75"/>
      <c r="D119" s="75"/>
      <c r="E119" s="75"/>
      <c r="F119" s="75"/>
      <c r="G119" s="75"/>
    </row>
    <row r="120" spans="2:7" x14ac:dyDescent="0.25">
      <c r="B120" s="75"/>
      <c r="C120" s="75"/>
      <c r="D120" s="75"/>
      <c r="E120" s="75"/>
      <c r="F120" s="75"/>
      <c r="G120" s="75"/>
    </row>
    <row r="121" spans="2:7" x14ac:dyDescent="0.25">
      <c r="B121" s="75"/>
      <c r="C121" s="75"/>
      <c r="D121" s="75"/>
      <c r="E121" s="75"/>
      <c r="F121" s="75"/>
      <c r="G121" s="75"/>
    </row>
    <row r="122" spans="2:7" x14ac:dyDescent="0.25">
      <c r="B122" s="75"/>
      <c r="C122" s="75"/>
      <c r="D122" s="75"/>
      <c r="E122" s="75"/>
      <c r="F122" s="75"/>
      <c r="G122" s="75"/>
    </row>
    <row r="123" spans="2:7" x14ac:dyDescent="0.25">
      <c r="B123" s="75"/>
      <c r="C123" s="75"/>
      <c r="D123" s="75"/>
      <c r="E123" s="75"/>
      <c r="F123" s="75"/>
      <c r="G123" s="75"/>
    </row>
    <row r="124" spans="2:7" x14ac:dyDescent="0.25">
      <c r="B124" s="75"/>
      <c r="C124" s="75"/>
      <c r="D124" s="75"/>
      <c r="E124" s="75"/>
      <c r="F124" s="75"/>
      <c r="G124" s="75"/>
    </row>
    <row r="125" spans="2:7" x14ac:dyDescent="0.25">
      <c r="B125" s="75"/>
      <c r="C125" s="75"/>
      <c r="D125" s="75"/>
      <c r="E125" s="75"/>
      <c r="F125" s="75"/>
      <c r="G125" s="75"/>
    </row>
    <row r="126" spans="2:7" x14ac:dyDescent="0.25">
      <c r="B126" s="75"/>
      <c r="C126" s="75"/>
      <c r="D126" s="75"/>
      <c r="E126" s="75"/>
      <c r="F126" s="75"/>
      <c r="G126" s="75"/>
    </row>
    <row r="127" spans="2:7" x14ac:dyDescent="0.25">
      <c r="B127" s="75"/>
      <c r="C127" s="75"/>
      <c r="D127" s="75"/>
      <c r="E127" s="75"/>
      <c r="F127" s="75"/>
      <c r="G127" s="75"/>
    </row>
    <row r="128" spans="2:7" x14ac:dyDescent="0.25">
      <c r="B128" s="75"/>
      <c r="C128" s="75"/>
      <c r="D128" s="75"/>
      <c r="E128" s="75"/>
      <c r="F128" s="75"/>
      <c r="G128" s="75"/>
    </row>
    <row r="129" spans="2:7" x14ac:dyDescent="0.25">
      <c r="B129" s="75"/>
      <c r="C129" s="75"/>
      <c r="D129" s="75"/>
      <c r="E129" s="75"/>
      <c r="F129" s="75"/>
      <c r="G129" s="75"/>
    </row>
    <row r="130" spans="2:7" x14ac:dyDescent="0.25">
      <c r="B130" s="75"/>
      <c r="C130" s="75"/>
      <c r="D130" s="75"/>
      <c r="E130" s="75"/>
      <c r="F130" s="75"/>
      <c r="G130" s="75"/>
    </row>
    <row r="131" spans="2:7" x14ac:dyDescent="0.25">
      <c r="B131" s="75"/>
      <c r="C131" s="75"/>
      <c r="D131" s="75"/>
      <c r="E131" s="75"/>
      <c r="F131" s="75"/>
      <c r="G131" s="75"/>
    </row>
    <row r="132" spans="2:7" x14ac:dyDescent="0.25">
      <c r="B132" s="75"/>
      <c r="C132" s="75"/>
      <c r="D132" s="75"/>
      <c r="E132" s="75"/>
      <c r="F132" s="75"/>
      <c r="G132" s="75"/>
    </row>
    <row r="133" spans="2:7" x14ac:dyDescent="0.25">
      <c r="B133" s="75"/>
      <c r="C133" s="75"/>
      <c r="D133" s="75"/>
      <c r="E133" s="75"/>
      <c r="F133" s="75"/>
      <c r="G133" s="75"/>
    </row>
    <row r="134" spans="2:7" x14ac:dyDescent="0.25">
      <c r="B134" s="75"/>
      <c r="C134" s="75"/>
      <c r="D134" s="75"/>
      <c r="E134" s="75"/>
      <c r="F134" s="75"/>
      <c r="G134" s="75"/>
    </row>
    <row r="135" spans="2:7" x14ac:dyDescent="0.25">
      <c r="B135" s="75"/>
      <c r="C135" s="75"/>
      <c r="D135" s="75"/>
      <c r="E135" s="75"/>
      <c r="F135" s="75"/>
      <c r="G135" s="75"/>
    </row>
    <row r="136" spans="2:7" x14ac:dyDescent="0.25">
      <c r="B136" s="75"/>
      <c r="C136" s="75"/>
      <c r="D136" s="75"/>
      <c r="E136" s="75"/>
      <c r="F136" s="75"/>
      <c r="G136" s="75"/>
    </row>
    <row r="137" spans="2:7" x14ac:dyDescent="0.25">
      <c r="B137" s="75"/>
      <c r="C137" s="75"/>
      <c r="D137" s="75"/>
      <c r="E137" s="75"/>
      <c r="F137" s="75"/>
      <c r="G137" s="75"/>
    </row>
    <row r="138" spans="2:7" x14ac:dyDescent="0.25">
      <c r="B138" s="75"/>
      <c r="C138" s="75"/>
      <c r="D138" s="75"/>
      <c r="E138" s="75"/>
      <c r="F138" s="75"/>
      <c r="G138" s="75"/>
    </row>
    <row r="139" spans="2:7" x14ac:dyDescent="0.25">
      <c r="B139" s="75"/>
      <c r="C139" s="75"/>
      <c r="D139" s="75"/>
      <c r="E139" s="75"/>
      <c r="F139" s="75"/>
      <c r="G139" s="75"/>
    </row>
    <row r="140" spans="2:7" x14ac:dyDescent="0.25">
      <c r="B140" s="75"/>
      <c r="C140" s="75"/>
      <c r="D140" s="75"/>
      <c r="E140" s="75"/>
      <c r="F140" s="75"/>
      <c r="G140" s="75"/>
    </row>
    <row r="141" spans="2:7" x14ac:dyDescent="0.25">
      <c r="B141" s="75"/>
      <c r="C141" s="75"/>
      <c r="D141" s="75"/>
      <c r="E141" s="75"/>
      <c r="F141" s="75"/>
      <c r="G141" s="75"/>
    </row>
    <row r="142" spans="2:7" x14ac:dyDescent="0.25">
      <c r="B142" s="75"/>
      <c r="C142" s="75"/>
      <c r="D142" s="75"/>
      <c r="E142" s="75"/>
      <c r="F142" s="75"/>
      <c r="G142" s="75"/>
    </row>
    <row r="143" spans="2:7" x14ac:dyDescent="0.25">
      <c r="B143" s="75"/>
      <c r="C143" s="75"/>
      <c r="D143" s="75"/>
      <c r="E143" s="75"/>
      <c r="F143" s="75"/>
      <c r="G143" s="75"/>
    </row>
  </sheetData>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Hoja37">
    <tabColor rgb="FF00B050"/>
  </sheetPr>
  <dimension ref="A1:K143"/>
  <sheetViews>
    <sheetView zoomScaleNormal="100" workbookViewId="0">
      <selection activeCell="A38" sqref="A38"/>
    </sheetView>
  </sheetViews>
  <sheetFormatPr baseColWidth="10" defaultRowHeight="15" x14ac:dyDescent="0.25"/>
  <cols>
    <col min="1" max="1" width="18.7109375" style="74" customWidth="1"/>
    <col min="2" max="10" width="14" style="74" customWidth="1"/>
    <col min="11" max="16384" width="11.42578125" style="74"/>
  </cols>
  <sheetData>
    <row r="1" spans="1:11" ht="15.75" x14ac:dyDescent="0.25">
      <c r="A1" s="216" t="s">
        <v>972</v>
      </c>
      <c r="B1" s="156"/>
      <c r="C1" s="156"/>
      <c r="D1" s="156"/>
      <c r="E1" s="156"/>
    </row>
    <row r="2" spans="1:11" x14ac:dyDescent="0.25">
      <c r="A2" s="214"/>
      <c r="B2" s="156"/>
      <c r="C2" s="156"/>
      <c r="D2" s="156"/>
      <c r="E2" s="156"/>
    </row>
    <row r="3" spans="1:11" x14ac:dyDescent="0.25">
      <c r="A3" s="154" t="s">
        <v>973</v>
      </c>
      <c r="B3" s="156"/>
      <c r="C3" s="156"/>
      <c r="D3" s="156"/>
      <c r="E3" s="156"/>
    </row>
    <row r="4" spans="1:11" x14ac:dyDescent="0.25">
      <c r="A4" s="156"/>
      <c r="B4" s="156"/>
      <c r="C4" s="156"/>
      <c r="D4" s="156"/>
      <c r="E4" s="156"/>
    </row>
    <row r="5" spans="1:11" x14ac:dyDescent="0.25">
      <c r="A5" s="370"/>
      <c r="B5"/>
      <c r="C5"/>
      <c r="D5"/>
      <c r="E5"/>
    </row>
    <row r="6" spans="1:11" x14ac:dyDescent="0.25">
      <c r="A6" s="372"/>
      <c r="B6" s="372"/>
      <c r="C6" s="373" t="s">
        <v>1370</v>
      </c>
      <c r="D6" s="373" t="s">
        <v>1371</v>
      </c>
      <c r="E6" s="374" t="s">
        <v>26</v>
      </c>
    </row>
    <row r="7" spans="1:11" x14ac:dyDescent="0.25">
      <c r="A7" s="1158" t="s">
        <v>1373</v>
      </c>
      <c r="B7" s="386" t="s">
        <v>1454</v>
      </c>
      <c r="C7" s="387">
        <v>14512.11</v>
      </c>
      <c r="D7" s="387">
        <v>0</v>
      </c>
      <c r="E7" s="388">
        <v>14512.11</v>
      </c>
      <c r="F7" s="76"/>
      <c r="G7" s="76"/>
      <c r="H7" s="76"/>
      <c r="I7" s="76"/>
      <c r="J7" s="76"/>
      <c r="K7" s="76"/>
    </row>
    <row r="8" spans="1:11" x14ac:dyDescent="0.25">
      <c r="A8" s="1175"/>
      <c r="B8" s="386" t="s">
        <v>1455</v>
      </c>
      <c r="C8" s="387">
        <v>116264.95</v>
      </c>
      <c r="D8" s="387">
        <v>40.57</v>
      </c>
      <c r="E8" s="388">
        <v>116305.51</v>
      </c>
      <c r="F8" s="76"/>
      <c r="G8" s="76"/>
      <c r="H8" s="76"/>
      <c r="I8" s="76"/>
      <c r="J8" s="76"/>
      <c r="K8" s="76"/>
    </row>
    <row r="9" spans="1:11" x14ac:dyDescent="0.25">
      <c r="A9" s="1159"/>
      <c r="B9" s="389" t="s">
        <v>26</v>
      </c>
      <c r="C9" s="388">
        <v>130777.05</v>
      </c>
      <c r="D9" s="388">
        <v>40.57</v>
      </c>
      <c r="E9" s="388">
        <v>130817.62</v>
      </c>
      <c r="F9" s="76"/>
      <c r="G9" s="76"/>
      <c r="H9" s="76"/>
      <c r="I9" s="76"/>
      <c r="J9" s="76"/>
      <c r="K9" s="76"/>
    </row>
    <row r="10" spans="1:11" x14ac:dyDescent="0.25">
      <c r="A10" s="1158" t="s">
        <v>1374</v>
      </c>
      <c r="B10" s="386" t="s">
        <v>1454</v>
      </c>
      <c r="C10" s="387">
        <v>4382.0200000000004</v>
      </c>
      <c r="D10" s="387">
        <v>0</v>
      </c>
      <c r="E10" s="388">
        <v>4382.0200000000004</v>
      </c>
      <c r="F10" s="76"/>
      <c r="G10" s="76"/>
      <c r="H10" s="76"/>
      <c r="I10" s="76"/>
      <c r="J10" s="76"/>
      <c r="K10" s="76"/>
    </row>
    <row r="11" spans="1:11" x14ac:dyDescent="0.25">
      <c r="A11" s="1175"/>
      <c r="B11" s="386" t="s">
        <v>1455</v>
      </c>
      <c r="C11" s="387">
        <v>39734.379999999997</v>
      </c>
      <c r="D11" s="387">
        <v>1319.22</v>
      </c>
      <c r="E11" s="388">
        <v>41053.61</v>
      </c>
      <c r="F11" s="76"/>
      <c r="G11" s="76"/>
      <c r="H11" s="76"/>
      <c r="I11" s="76"/>
      <c r="J11" s="76"/>
      <c r="K11" s="76"/>
    </row>
    <row r="12" spans="1:11" x14ac:dyDescent="0.25">
      <c r="A12" s="1159"/>
      <c r="B12" s="389" t="s">
        <v>26</v>
      </c>
      <c r="C12" s="388">
        <v>44116.41</v>
      </c>
      <c r="D12" s="388">
        <v>1319.22</v>
      </c>
      <c r="E12" s="388">
        <v>45435.63</v>
      </c>
      <c r="F12" s="76"/>
      <c r="G12" s="76"/>
      <c r="H12" s="76"/>
      <c r="I12" s="76"/>
      <c r="J12" s="76"/>
      <c r="K12" s="76"/>
    </row>
    <row r="13" spans="1:11" x14ac:dyDescent="0.25">
      <c r="A13" s="385" t="s">
        <v>26</v>
      </c>
      <c r="B13" s="398"/>
      <c r="C13" s="388">
        <v>174893.46</v>
      </c>
      <c r="D13" s="388">
        <v>1359.79</v>
      </c>
      <c r="E13" s="388">
        <v>176253.25</v>
      </c>
      <c r="F13" s="76"/>
      <c r="G13" s="76"/>
      <c r="H13" s="76"/>
      <c r="I13" s="76"/>
      <c r="J13" s="76"/>
      <c r="K13" s="76"/>
    </row>
    <row r="14" spans="1:11" x14ac:dyDescent="0.25">
      <c r="B14" s="76"/>
      <c r="C14" s="76"/>
      <c r="D14" s="76"/>
      <c r="E14" s="76"/>
      <c r="F14" s="76"/>
      <c r="G14" s="76"/>
      <c r="H14" s="76"/>
      <c r="I14" s="76"/>
      <c r="J14" s="76"/>
      <c r="K14" s="76"/>
    </row>
    <row r="15" spans="1:11" x14ac:dyDescent="0.25">
      <c r="B15" s="76"/>
      <c r="C15" s="76"/>
      <c r="D15" s="76"/>
      <c r="E15" s="76"/>
      <c r="F15" s="76"/>
      <c r="G15" s="76"/>
      <c r="H15" s="76"/>
      <c r="I15" s="76"/>
      <c r="J15" s="76"/>
      <c r="K15" s="76"/>
    </row>
    <row r="16" spans="1:11" x14ac:dyDescent="0.25">
      <c r="B16" s="76"/>
      <c r="C16" s="76"/>
      <c r="D16" s="76"/>
      <c r="E16" s="76"/>
      <c r="F16" s="76"/>
      <c r="G16" s="76"/>
      <c r="H16" s="76"/>
      <c r="I16" s="76"/>
      <c r="J16" s="76"/>
      <c r="K16" s="76"/>
    </row>
    <row r="17" spans="2:11" x14ac:dyDescent="0.25">
      <c r="B17" s="76"/>
      <c r="C17" s="76"/>
      <c r="D17" s="76"/>
      <c r="E17" s="76"/>
      <c r="F17" s="76"/>
      <c r="G17" s="76"/>
      <c r="H17" s="76"/>
      <c r="I17" s="76"/>
      <c r="J17" s="76"/>
      <c r="K17" s="76"/>
    </row>
    <row r="18" spans="2:11" x14ac:dyDescent="0.25">
      <c r="B18" s="76"/>
      <c r="C18" s="76"/>
      <c r="D18" s="76"/>
      <c r="E18" s="76"/>
      <c r="F18" s="76"/>
      <c r="G18" s="76"/>
      <c r="H18" s="76"/>
      <c r="I18" s="76"/>
      <c r="J18" s="76"/>
      <c r="K18" s="76"/>
    </row>
    <row r="19" spans="2:11" x14ac:dyDescent="0.25">
      <c r="B19" s="76"/>
      <c r="C19" s="76"/>
      <c r="D19" s="76"/>
      <c r="E19" s="76"/>
      <c r="F19" s="76"/>
      <c r="G19" s="76"/>
      <c r="H19" s="76"/>
      <c r="I19" s="76"/>
      <c r="J19" s="76"/>
      <c r="K19" s="76"/>
    </row>
    <row r="20" spans="2:11" x14ac:dyDescent="0.25">
      <c r="B20" s="76"/>
      <c r="C20" s="76"/>
      <c r="D20" s="76"/>
      <c r="E20" s="76"/>
      <c r="F20" s="76"/>
      <c r="G20" s="76"/>
      <c r="H20" s="76"/>
      <c r="I20" s="76"/>
      <c r="J20" s="76"/>
      <c r="K20" s="76"/>
    </row>
    <row r="21" spans="2:11" x14ac:dyDescent="0.25">
      <c r="B21" s="76"/>
      <c r="C21" s="76"/>
      <c r="D21" s="76"/>
      <c r="E21" s="76"/>
      <c r="F21" s="76"/>
      <c r="G21" s="76"/>
      <c r="H21" s="76"/>
      <c r="I21" s="76"/>
      <c r="J21" s="76"/>
      <c r="K21" s="76"/>
    </row>
    <row r="22" spans="2:11" x14ac:dyDescent="0.25">
      <c r="B22" s="76"/>
      <c r="C22" s="76"/>
      <c r="D22" s="76"/>
      <c r="E22" s="76"/>
      <c r="F22" s="76"/>
      <c r="G22" s="76"/>
      <c r="H22" s="76"/>
      <c r="I22" s="76"/>
      <c r="J22" s="76"/>
      <c r="K22" s="76"/>
    </row>
    <row r="23" spans="2:11" x14ac:dyDescent="0.25">
      <c r="B23" s="76"/>
      <c r="C23" s="76"/>
      <c r="D23" s="76"/>
      <c r="E23" s="76"/>
      <c r="F23" s="76"/>
      <c r="G23" s="76"/>
      <c r="H23" s="76"/>
      <c r="I23" s="76"/>
      <c r="J23" s="76"/>
      <c r="K23" s="76"/>
    </row>
    <row r="24" spans="2:11" x14ac:dyDescent="0.25">
      <c r="B24" s="76"/>
      <c r="C24" s="76"/>
      <c r="D24" s="76"/>
      <c r="E24" s="76"/>
      <c r="F24" s="76"/>
      <c r="G24" s="76"/>
      <c r="H24" s="76"/>
      <c r="I24" s="76"/>
      <c r="J24" s="76"/>
      <c r="K24" s="76"/>
    </row>
    <row r="25" spans="2:11" x14ac:dyDescent="0.25">
      <c r="B25" s="76"/>
      <c r="C25" s="76"/>
      <c r="D25" s="76"/>
      <c r="E25" s="76"/>
      <c r="F25" s="76"/>
      <c r="G25" s="76"/>
      <c r="H25" s="76"/>
      <c r="I25" s="76"/>
      <c r="J25" s="76"/>
      <c r="K25" s="76"/>
    </row>
    <row r="26" spans="2:11" x14ac:dyDescent="0.25">
      <c r="B26" s="76"/>
      <c r="C26" s="76"/>
      <c r="D26" s="76"/>
      <c r="E26" s="76"/>
      <c r="F26" s="76"/>
      <c r="G26" s="76"/>
      <c r="H26" s="76"/>
      <c r="I26" s="76"/>
      <c r="J26" s="76"/>
      <c r="K26" s="76"/>
    </row>
    <row r="27" spans="2:11" x14ac:dyDescent="0.25">
      <c r="B27" s="76"/>
      <c r="C27" s="76"/>
      <c r="D27" s="76"/>
      <c r="E27" s="76"/>
      <c r="F27" s="76"/>
      <c r="G27" s="76"/>
      <c r="H27" s="76"/>
      <c r="I27" s="76"/>
      <c r="J27" s="76"/>
      <c r="K27" s="76"/>
    </row>
    <row r="28" spans="2:11" x14ac:dyDescent="0.25">
      <c r="B28" s="76"/>
      <c r="C28" s="76"/>
      <c r="D28" s="76"/>
      <c r="E28" s="76"/>
      <c r="F28" s="76"/>
      <c r="G28" s="76"/>
      <c r="H28" s="76"/>
      <c r="I28" s="76"/>
      <c r="J28" s="76"/>
      <c r="K28" s="76"/>
    </row>
    <row r="29" spans="2:11" x14ac:dyDescent="0.25">
      <c r="B29" s="76"/>
      <c r="C29" s="76"/>
      <c r="D29" s="76"/>
      <c r="E29" s="76"/>
      <c r="F29" s="76"/>
      <c r="G29" s="76"/>
      <c r="H29" s="76"/>
      <c r="I29" s="76"/>
      <c r="J29" s="76"/>
      <c r="K29" s="76"/>
    </row>
    <row r="30" spans="2:11" x14ac:dyDescent="0.25">
      <c r="B30" s="76"/>
      <c r="C30" s="76"/>
      <c r="D30" s="76"/>
      <c r="E30" s="76"/>
      <c r="F30" s="76"/>
      <c r="G30" s="76"/>
      <c r="H30" s="76"/>
      <c r="I30" s="76"/>
      <c r="J30" s="76"/>
      <c r="K30" s="76"/>
    </row>
    <row r="31" spans="2:11" x14ac:dyDescent="0.25">
      <c r="B31" s="76"/>
      <c r="C31" s="76"/>
      <c r="D31" s="76"/>
      <c r="E31" s="76"/>
      <c r="F31" s="76"/>
      <c r="G31" s="76"/>
      <c r="H31" s="76"/>
      <c r="I31" s="76"/>
      <c r="J31" s="76"/>
      <c r="K31" s="76"/>
    </row>
    <row r="32" spans="2:11" x14ac:dyDescent="0.25">
      <c r="B32" s="76"/>
      <c r="C32" s="76"/>
      <c r="D32" s="76"/>
      <c r="E32" s="76"/>
      <c r="F32" s="76"/>
      <c r="G32" s="76"/>
      <c r="H32" s="76"/>
      <c r="I32" s="76"/>
      <c r="J32" s="76"/>
      <c r="K32" s="76"/>
    </row>
    <row r="33" spans="2:11" x14ac:dyDescent="0.25">
      <c r="B33" s="76"/>
      <c r="C33" s="76"/>
      <c r="D33" s="76"/>
      <c r="E33" s="76"/>
      <c r="F33" s="76"/>
      <c r="G33" s="76"/>
      <c r="H33" s="76"/>
      <c r="I33" s="76"/>
      <c r="J33" s="76"/>
      <c r="K33" s="76"/>
    </row>
    <row r="34" spans="2:11" x14ac:dyDescent="0.25">
      <c r="B34" s="76"/>
      <c r="C34" s="76"/>
      <c r="D34" s="76"/>
      <c r="E34" s="76"/>
      <c r="F34" s="76"/>
      <c r="G34" s="76"/>
      <c r="H34" s="76"/>
      <c r="I34" s="76"/>
      <c r="J34" s="76"/>
      <c r="K34" s="76"/>
    </row>
    <row r="35" spans="2:11" x14ac:dyDescent="0.25">
      <c r="B35" s="76"/>
      <c r="C35" s="76"/>
      <c r="D35" s="76"/>
      <c r="E35" s="76"/>
      <c r="F35" s="76"/>
      <c r="G35" s="76"/>
      <c r="H35" s="76"/>
      <c r="I35" s="76"/>
      <c r="J35" s="76"/>
      <c r="K35" s="76"/>
    </row>
    <row r="36" spans="2:11" x14ac:dyDescent="0.25">
      <c r="B36" s="76"/>
      <c r="C36" s="76"/>
      <c r="D36" s="76"/>
      <c r="E36" s="76"/>
      <c r="F36" s="76"/>
      <c r="G36" s="76"/>
      <c r="H36" s="76"/>
      <c r="I36" s="76"/>
      <c r="J36" s="76"/>
      <c r="K36" s="76"/>
    </row>
    <row r="37" spans="2:11" x14ac:dyDescent="0.25">
      <c r="B37" s="76"/>
      <c r="C37" s="76"/>
      <c r="D37" s="76"/>
      <c r="E37" s="76"/>
      <c r="F37" s="76"/>
      <c r="G37" s="76"/>
      <c r="H37" s="76"/>
      <c r="I37" s="76"/>
      <c r="J37" s="76"/>
      <c r="K37" s="76"/>
    </row>
    <row r="38" spans="2:11" x14ac:dyDescent="0.25">
      <c r="B38" s="76"/>
      <c r="C38" s="76"/>
      <c r="D38" s="76"/>
      <c r="E38" s="76"/>
      <c r="F38" s="76"/>
      <c r="G38" s="76"/>
      <c r="H38" s="76"/>
      <c r="I38" s="76"/>
      <c r="J38" s="76"/>
      <c r="K38" s="76"/>
    </row>
    <row r="39" spans="2:11" x14ac:dyDescent="0.25">
      <c r="B39" s="76"/>
      <c r="C39" s="76"/>
      <c r="D39" s="76"/>
      <c r="E39" s="76"/>
      <c r="F39" s="76"/>
      <c r="G39" s="76"/>
      <c r="H39" s="76"/>
      <c r="I39" s="76"/>
      <c r="J39" s="76"/>
      <c r="K39" s="76"/>
    </row>
    <row r="40" spans="2:11" x14ac:dyDescent="0.25">
      <c r="B40" s="76"/>
      <c r="C40" s="76"/>
      <c r="D40" s="76"/>
      <c r="E40" s="76"/>
      <c r="F40" s="76"/>
      <c r="G40" s="76"/>
      <c r="H40" s="76"/>
      <c r="I40" s="76"/>
      <c r="J40" s="76"/>
      <c r="K40" s="76"/>
    </row>
    <row r="41" spans="2:11" x14ac:dyDescent="0.25">
      <c r="B41" s="76"/>
      <c r="C41" s="76"/>
      <c r="D41" s="76"/>
      <c r="E41" s="76"/>
      <c r="F41" s="76"/>
      <c r="G41" s="76"/>
      <c r="H41" s="76"/>
      <c r="I41" s="76"/>
      <c r="J41" s="76"/>
      <c r="K41" s="76"/>
    </row>
    <row r="42" spans="2:11" x14ac:dyDescent="0.25">
      <c r="B42" s="76"/>
      <c r="C42" s="76"/>
      <c r="D42" s="76"/>
      <c r="E42" s="76"/>
      <c r="F42" s="76"/>
      <c r="G42" s="76"/>
      <c r="H42" s="76"/>
      <c r="I42" s="76"/>
      <c r="J42" s="76"/>
      <c r="K42" s="76"/>
    </row>
    <row r="43" spans="2:11" x14ac:dyDescent="0.25">
      <c r="B43" s="76"/>
      <c r="C43" s="76"/>
      <c r="D43" s="76"/>
      <c r="E43" s="76"/>
      <c r="F43" s="76"/>
      <c r="G43" s="76"/>
      <c r="H43" s="76"/>
      <c r="I43" s="76"/>
      <c r="J43" s="76"/>
      <c r="K43" s="76"/>
    </row>
    <row r="44" spans="2:11" x14ac:dyDescent="0.25">
      <c r="B44" s="76"/>
      <c r="C44" s="76"/>
      <c r="D44" s="76"/>
      <c r="E44" s="76"/>
      <c r="F44" s="76"/>
      <c r="G44" s="76"/>
      <c r="H44" s="76"/>
      <c r="I44" s="76"/>
      <c r="J44" s="76"/>
      <c r="K44" s="76"/>
    </row>
    <row r="45" spans="2:11" x14ac:dyDescent="0.25">
      <c r="B45" s="76"/>
      <c r="C45" s="76"/>
      <c r="D45" s="76"/>
      <c r="E45" s="76"/>
      <c r="F45" s="76"/>
      <c r="G45" s="76"/>
      <c r="H45" s="76"/>
      <c r="I45" s="76"/>
      <c r="J45" s="76"/>
      <c r="K45" s="76"/>
    </row>
    <row r="46" spans="2:11" x14ac:dyDescent="0.25">
      <c r="B46" s="76"/>
      <c r="C46" s="76"/>
      <c r="D46" s="76"/>
      <c r="E46" s="76"/>
      <c r="F46" s="76"/>
      <c r="G46" s="76"/>
      <c r="H46" s="76"/>
      <c r="I46" s="76"/>
      <c r="J46" s="76"/>
      <c r="K46" s="76"/>
    </row>
    <row r="47" spans="2:11" x14ac:dyDescent="0.25">
      <c r="B47" s="76"/>
      <c r="C47" s="76"/>
      <c r="D47" s="76"/>
      <c r="E47" s="76"/>
      <c r="F47" s="76"/>
      <c r="G47" s="76"/>
      <c r="H47" s="76"/>
      <c r="I47" s="76"/>
      <c r="J47" s="76"/>
      <c r="K47" s="76"/>
    </row>
    <row r="48" spans="2:11" x14ac:dyDescent="0.25">
      <c r="B48" s="76"/>
      <c r="C48" s="76"/>
      <c r="D48" s="76"/>
      <c r="E48" s="76"/>
      <c r="F48" s="76"/>
      <c r="G48" s="76"/>
      <c r="H48" s="76"/>
      <c r="I48" s="76"/>
      <c r="J48" s="76"/>
      <c r="K48" s="76"/>
    </row>
    <row r="49" spans="2:11" x14ac:dyDescent="0.25">
      <c r="B49" s="76"/>
      <c r="C49" s="76"/>
      <c r="D49" s="76"/>
      <c r="E49" s="76"/>
      <c r="F49" s="76"/>
      <c r="G49" s="76"/>
      <c r="H49" s="76"/>
      <c r="I49" s="76"/>
      <c r="J49" s="76"/>
      <c r="K49" s="76"/>
    </row>
    <row r="50" spans="2:11" x14ac:dyDescent="0.25">
      <c r="B50" s="76"/>
      <c r="C50" s="76"/>
      <c r="D50" s="76"/>
      <c r="E50" s="76"/>
      <c r="F50" s="76"/>
      <c r="G50" s="76"/>
      <c r="H50" s="76"/>
      <c r="I50" s="76"/>
      <c r="J50" s="76"/>
      <c r="K50" s="76"/>
    </row>
    <row r="51" spans="2:11" x14ac:dyDescent="0.25">
      <c r="B51" s="76"/>
      <c r="C51" s="76"/>
      <c r="D51" s="76"/>
      <c r="E51" s="76"/>
      <c r="F51" s="76"/>
      <c r="G51" s="76"/>
      <c r="H51" s="76"/>
      <c r="I51" s="76"/>
      <c r="J51" s="76"/>
      <c r="K51" s="76"/>
    </row>
    <row r="52" spans="2:11" x14ac:dyDescent="0.25">
      <c r="B52" s="76"/>
      <c r="C52" s="76"/>
      <c r="D52" s="76"/>
      <c r="E52" s="76"/>
      <c r="F52" s="76"/>
      <c r="G52" s="76"/>
      <c r="H52" s="76"/>
      <c r="I52" s="76"/>
      <c r="J52" s="76"/>
      <c r="K52" s="76"/>
    </row>
    <row r="53" spans="2:11" x14ac:dyDescent="0.25">
      <c r="B53" s="76"/>
      <c r="C53" s="76"/>
      <c r="D53" s="76"/>
      <c r="E53" s="76"/>
      <c r="F53" s="76"/>
      <c r="G53" s="76"/>
      <c r="H53" s="76"/>
      <c r="I53" s="76"/>
      <c r="J53" s="76"/>
      <c r="K53" s="76"/>
    </row>
    <row r="54" spans="2:11" x14ac:dyDescent="0.25">
      <c r="B54" s="76"/>
      <c r="C54" s="76"/>
      <c r="D54" s="76"/>
      <c r="E54" s="76"/>
      <c r="F54" s="76"/>
      <c r="G54" s="76"/>
      <c r="H54" s="76"/>
      <c r="I54" s="76"/>
      <c r="J54" s="76"/>
      <c r="K54" s="76"/>
    </row>
    <row r="55" spans="2:11" x14ac:dyDescent="0.25">
      <c r="B55" s="76"/>
      <c r="C55" s="76"/>
      <c r="D55" s="76"/>
      <c r="E55" s="76"/>
      <c r="F55" s="76"/>
      <c r="G55" s="76"/>
      <c r="H55" s="76"/>
      <c r="I55" s="76"/>
      <c r="J55" s="76"/>
      <c r="K55" s="76"/>
    </row>
    <row r="56" spans="2:11" x14ac:dyDescent="0.25">
      <c r="B56" s="76"/>
      <c r="C56" s="76"/>
      <c r="D56" s="76"/>
      <c r="E56" s="76"/>
      <c r="F56" s="76"/>
      <c r="G56" s="76"/>
      <c r="H56" s="76"/>
      <c r="I56" s="76"/>
      <c r="J56" s="76"/>
      <c r="K56" s="76"/>
    </row>
    <row r="57" spans="2:11" x14ac:dyDescent="0.25">
      <c r="B57" s="76"/>
      <c r="C57" s="76"/>
      <c r="D57" s="76"/>
      <c r="E57" s="76"/>
      <c r="F57" s="76"/>
      <c r="G57" s="76"/>
      <c r="H57" s="76"/>
      <c r="I57" s="76"/>
      <c r="J57" s="76"/>
      <c r="K57" s="76"/>
    </row>
    <row r="58" spans="2:11" x14ac:dyDescent="0.25">
      <c r="B58" s="76"/>
      <c r="C58" s="76"/>
      <c r="D58" s="76"/>
      <c r="E58" s="76"/>
      <c r="F58" s="76"/>
      <c r="G58" s="76"/>
      <c r="H58" s="76"/>
      <c r="I58" s="76"/>
      <c r="J58" s="76"/>
      <c r="K58" s="76"/>
    </row>
    <row r="59" spans="2:11" x14ac:dyDescent="0.25">
      <c r="B59" s="76"/>
      <c r="C59" s="76"/>
      <c r="D59" s="76"/>
      <c r="E59" s="76"/>
      <c r="F59" s="76"/>
      <c r="G59" s="76"/>
      <c r="H59" s="76"/>
      <c r="I59" s="76"/>
      <c r="J59" s="76"/>
      <c r="K59" s="76"/>
    </row>
    <row r="60" spans="2:11" x14ac:dyDescent="0.25">
      <c r="B60" s="76"/>
      <c r="C60" s="76"/>
      <c r="D60" s="76"/>
      <c r="E60" s="76"/>
      <c r="F60" s="76"/>
      <c r="G60" s="76"/>
      <c r="H60" s="76"/>
      <c r="I60" s="76"/>
      <c r="J60" s="76"/>
      <c r="K60" s="76"/>
    </row>
    <row r="61" spans="2:11" x14ac:dyDescent="0.25">
      <c r="B61" s="76"/>
      <c r="C61" s="76"/>
      <c r="D61" s="76"/>
      <c r="E61" s="76"/>
      <c r="F61" s="76"/>
      <c r="G61" s="76"/>
      <c r="H61" s="76"/>
      <c r="I61" s="76"/>
      <c r="J61" s="76"/>
      <c r="K61" s="76"/>
    </row>
    <row r="62" spans="2:11" x14ac:dyDescent="0.25">
      <c r="B62" s="76"/>
      <c r="C62" s="76"/>
      <c r="D62" s="76"/>
      <c r="E62" s="76"/>
      <c r="F62" s="76"/>
      <c r="G62" s="76"/>
      <c r="H62" s="76"/>
      <c r="I62" s="76"/>
      <c r="J62" s="76"/>
      <c r="K62" s="76"/>
    </row>
    <row r="63" spans="2:11" x14ac:dyDescent="0.25">
      <c r="B63" s="76"/>
      <c r="C63" s="76"/>
      <c r="D63" s="76"/>
      <c r="E63" s="76"/>
      <c r="F63" s="76"/>
      <c r="G63" s="76"/>
      <c r="H63" s="76"/>
      <c r="I63" s="76"/>
      <c r="J63" s="76"/>
      <c r="K63" s="76"/>
    </row>
    <row r="64" spans="2:11" x14ac:dyDescent="0.25">
      <c r="B64" s="76"/>
      <c r="C64" s="76"/>
      <c r="D64" s="76"/>
      <c r="E64" s="76"/>
      <c r="F64" s="76"/>
      <c r="G64" s="76"/>
      <c r="H64" s="76"/>
      <c r="I64" s="76"/>
      <c r="J64" s="76"/>
      <c r="K64" s="76"/>
    </row>
    <row r="65" spans="2:11" x14ac:dyDescent="0.25">
      <c r="B65" s="76"/>
      <c r="C65" s="76"/>
      <c r="D65" s="76"/>
      <c r="E65" s="76"/>
      <c r="F65" s="76"/>
      <c r="G65" s="76"/>
      <c r="H65" s="76"/>
      <c r="I65" s="76"/>
      <c r="J65" s="76"/>
      <c r="K65" s="76"/>
    </row>
    <row r="66" spans="2:11" x14ac:dyDescent="0.25">
      <c r="B66" s="76"/>
      <c r="C66" s="76"/>
      <c r="D66" s="76"/>
      <c r="E66" s="76"/>
      <c r="F66" s="76"/>
      <c r="G66" s="76"/>
      <c r="H66" s="76"/>
      <c r="I66" s="76"/>
      <c r="J66" s="76"/>
      <c r="K66" s="76"/>
    </row>
    <row r="67" spans="2:11" x14ac:dyDescent="0.25">
      <c r="B67" s="76"/>
      <c r="C67" s="76"/>
      <c r="D67" s="76"/>
      <c r="E67" s="76"/>
      <c r="F67" s="76"/>
      <c r="G67" s="76"/>
      <c r="H67" s="76"/>
      <c r="I67" s="76"/>
      <c r="J67" s="76"/>
      <c r="K67" s="76"/>
    </row>
    <row r="68" spans="2:11" x14ac:dyDescent="0.25">
      <c r="B68" s="76"/>
      <c r="C68" s="76"/>
      <c r="D68" s="76"/>
      <c r="E68" s="76"/>
      <c r="F68" s="76"/>
      <c r="G68" s="76"/>
      <c r="H68" s="76"/>
      <c r="I68" s="76"/>
      <c r="J68" s="76"/>
      <c r="K68" s="76"/>
    </row>
    <row r="69" spans="2:11" x14ac:dyDescent="0.25">
      <c r="B69" s="76"/>
      <c r="C69" s="76"/>
      <c r="D69" s="76"/>
      <c r="E69" s="76"/>
      <c r="F69" s="76"/>
      <c r="G69" s="76"/>
      <c r="H69" s="76"/>
      <c r="I69" s="76"/>
      <c r="J69" s="76"/>
      <c r="K69" s="76"/>
    </row>
    <row r="70" spans="2:11" x14ac:dyDescent="0.25">
      <c r="B70" s="76"/>
      <c r="C70" s="76"/>
      <c r="D70" s="76"/>
      <c r="E70" s="76"/>
      <c r="F70" s="76"/>
      <c r="G70" s="76"/>
      <c r="H70" s="76"/>
      <c r="I70" s="76"/>
      <c r="J70" s="76"/>
      <c r="K70" s="76"/>
    </row>
    <row r="71" spans="2:11" x14ac:dyDescent="0.25">
      <c r="B71" s="76"/>
      <c r="C71" s="76"/>
      <c r="D71" s="76"/>
      <c r="E71" s="76"/>
      <c r="F71" s="76"/>
      <c r="G71" s="76"/>
      <c r="H71" s="76"/>
      <c r="I71" s="76"/>
      <c r="J71" s="76"/>
      <c r="K71" s="76"/>
    </row>
    <row r="72" spans="2:11" x14ac:dyDescent="0.25">
      <c r="B72" s="76"/>
      <c r="C72" s="76"/>
      <c r="D72" s="76"/>
      <c r="E72" s="76"/>
      <c r="F72" s="76"/>
      <c r="G72" s="76"/>
      <c r="H72" s="76"/>
      <c r="I72" s="76"/>
      <c r="J72" s="76"/>
      <c r="K72" s="76"/>
    </row>
    <row r="73" spans="2:11" x14ac:dyDescent="0.25">
      <c r="B73" s="76"/>
      <c r="C73" s="76"/>
      <c r="D73" s="76"/>
      <c r="E73" s="76"/>
      <c r="F73" s="76"/>
      <c r="G73" s="76"/>
      <c r="H73" s="76"/>
      <c r="I73" s="76"/>
      <c r="J73" s="76"/>
      <c r="K73" s="76"/>
    </row>
    <row r="74" spans="2:11" x14ac:dyDescent="0.25">
      <c r="B74" s="76"/>
      <c r="C74" s="76"/>
      <c r="D74" s="76"/>
      <c r="E74" s="76"/>
      <c r="F74" s="76"/>
      <c r="G74" s="76"/>
      <c r="H74" s="76"/>
      <c r="I74" s="76"/>
      <c r="J74" s="76"/>
      <c r="K74" s="76"/>
    </row>
    <row r="75" spans="2:11" x14ac:dyDescent="0.25">
      <c r="B75" s="76"/>
      <c r="C75" s="76"/>
      <c r="D75" s="76"/>
      <c r="E75" s="76"/>
      <c r="F75" s="76"/>
      <c r="G75" s="76"/>
      <c r="H75" s="76"/>
      <c r="I75" s="76"/>
      <c r="J75" s="76"/>
      <c r="K75" s="76"/>
    </row>
    <row r="76" spans="2:11" x14ac:dyDescent="0.25">
      <c r="B76" s="76"/>
      <c r="C76" s="76"/>
      <c r="D76" s="76"/>
      <c r="E76" s="76"/>
      <c r="F76" s="76"/>
      <c r="G76" s="76"/>
      <c r="H76" s="76"/>
      <c r="I76" s="76"/>
      <c r="J76" s="76"/>
      <c r="K76" s="76"/>
    </row>
    <row r="77" spans="2:11" x14ac:dyDescent="0.25">
      <c r="B77" s="76"/>
      <c r="C77" s="76"/>
      <c r="D77" s="76"/>
      <c r="E77" s="76"/>
      <c r="F77" s="76"/>
      <c r="G77" s="76"/>
      <c r="H77" s="76"/>
      <c r="I77" s="76"/>
      <c r="J77" s="76"/>
      <c r="K77" s="76"/>
    </row>
    <row r="78" spans="2:11" x14ac:dyDescent="0.25">
      <c r="B78" s="76"/>
      <c r="C78" s="76"/>
      <c r="D78" s="76"/>
      <c r="E78" s="76"/>
      <c r="F78" s="76"/>
      <c r="G78" s="76"/>
      <c r="H78" s="76"/>
      <c r="I78" s="76"/>
      <c r="J78" s="76"/>
      <c r="K78" s="76"/>
    </row>
    <row r="79" spans="2:11" x14ac:dyDescent="0.25">
      <c r="B79" s="76"/>
      <c r="C79" s="76"/>
      <c r="D79" s="76"/>
      <c r="E79" s="76"/>
      <c r="F79" s="76"/>
      <c r="G79" s="76"/>
      <c r="H79" s="76"/>
      <c r="I79" s="76"/>
      <c r="J79" s="76"/>
      <c r="K79" s="76"/>
    </row>
    <row r="80" spans="2:11" x14ac:dyDescent="0.25">
      <c r="B80" s="76"/>
      <c r="C80" s="76"/>
      <c r="D80" s="76"/>
      <c r="E80" s="76"/>
      <c r="F80" s="76"/>
      <c r="G80" s="76"/>
      <c r="H80" s="76"/>
      <c r="I80" s="76"/>
      <c r="J80" s="76"/>
      <c r="K80" s="76"/>
    </row>
    <row r="81" spans="2:11" x14ac:dyDescent="0.25">
      <c r="B81" s="76"/>
      <c r="C81" s="76"/>
      <c r="D81" s="76"/>
      <c r="E81" s="76"/>
      <c r="F81" s="76"/>
      <c r="G81" s="76"/>
      <c r="H81" s="76"/>
      <c r="I81" s="76"/>
      <c r="J81" s="76"/>
      <c r="K81" s="76"/>
    </row>
    <row r="82" spans="2:11" x14ac:dyDescent="0.25">
      <c r="B82" s="76"/>
      <c r="C82" s="76"/>
      <c r="D82" s="76"/>
      <c r="E82" s="76"/>
      <c r="F82" s="76"/>
      <c r="G82" s="76"/>
      <c r="H82" s="76"/>
      <c r="I82" s="76"/>
      <c r="J82" s="76"/>
      <c r="K82" s="76"/>
    </row>
    <row r="83" spans="2:11" x14ac:dyDescent="0.25">
      <c r="B83" s="76"/>
      <c r="C83" s="76"/>
      <c r="D83" s="76"/>
      <c r="E83" s="76"/>
      <c r="F83" s="76"/>
      <c r="G83" s="76"/>
      <c r="H83" s="76"/>
      <c r="I83" s="76"/>
      <c r="J83" s="76"/>
      <c r="K83" s="76"/>
    </row>
    <row r="84" spans="2:11" x14ac:dyDescent="0.25">
      <c r="B84" s="76"/>
      <c r="C84" s="76"/>
      <c r="D84" s="76"/>
      <c r="E84" s="76"/>
      <c r="F84" s="76"/>
      <c r="G84" s="76"/>
      <c r="H84" s="76"/>
      <c r="I84" s="76"/>
      <c r="J84" s="76"/>
      <c r="K84" s="76"/>
    </row>
    <row r="85" spans="2:11" x14ac:dyDescent="0.25">
      <c r="B85" s="76"/>
      <c r="C85" s="76"/>
      <c r="D85" s="76"/>
      <c r="E85" s="76"/>
      <c r="F85" s="76"/>
      <c r="G85" s="76"/>
      <c r="H85" s="76"/>
      <c r="I85" s="76"/>
      <c r="J85" s="76"/>
      <c r="K85" s="76"/>
    </row>
    <row r="86" spans="2:11" x14ac:dyDescent="0.25">
      <c r="B86" s="76"/>
      <c r="C86" s="76"/>
      <c r="D86" s="76"/>
      <c r="E86" s="76"/>
      <c r="F86" s="76"/>
      <c r="G86" s="76"/>
      <c r="H86" s="76"/>
      <c r="I86" s="76"/>
      <c r="J86" s="76"/>
      <c r="K86" s="76"/>
    </row>
    <row r="87" spans="2:11" x14ac:dyDescent="0.25">
      <c r="B87" s="76"/>
      <c r="C87" s="76"/>
      <c r="D87" s="76"/>
      <c r="E87" s="76"/>
      <c r="F87" s="76"/>
      <c r="G87" s="76"/>
      <c r="H87" s="76"/>
      <c r="I87" s="76"/>
      <c r="J87" s="76"/>
      <c r="K87" s="76"/>
    </row>
    <row r="88" spans="2:11" x14ac:dyDescent="0.25">
      <c r="B88" s="76"/>
      <c r="C88" s="76"/>
      <c r="D88" s="76"/>
      <c r="E88" s="76"/>
      <c r="F88" s="76"/>
      <c r="G88" s="76"/>
      <c r="H88" s="76"/>
      <c r="I88" s="76"/>
      <c r="J88" s="76"/>
      <c r="K88" s="76"/>
    </row>
    <row r="89" spans="2:11" x14ac:dyDescent="0.25">
      <c r="B89" s="76"/>
      <c r="C89" s="76"/>
      <c r="D89" s="76"/>
      <c r="E89" s="76"/>
      <c r="F89" s="76"/>
      <c r="G89" s="76"/>
      <c r="H89" s="76"/>
      <c r="I89" s="76"/>
      <c r="J89" s="76"/>
      <c r="K89" s="76"/>
    </row>
    <row r="90" spans="2:11" x14ac:dyDescent="0.25">
      <c r="B90" s="76"/>
      <c r="C90" s="76"/>
      <c r="D90" s="76"/>
      <c r="E90" s="76"/>
      <c r="F90" s="76"/>
      <c r="G90" s="76"/>
      <c r="H90" s="76"/>
      <c r="I90" s="76"/>
      <c r="J90" s="76"/>
      <c r="K90" s="76"/>
    </row>
    <row r="91" spans="2:11" x14ac:dyDescent="0.25">
      <c r="B91" s="76"/>
      <c r="C91" s="76"/>
      <c r="D91" s="76"/>
      <c r="E91" s="76"/>
      <c r="F91" s="76"/>
      <c r="G91" s="76"/>
      <c r="H91" s="76"/>
      <c r="I91" s="76"/>
      <c r="J91" s="76"/>
      <c r="K91" s="76"/>
    </row>
    <row r="92" spans="2:11" x14ac:dyDescent="0.25">
      <c r="B92" s="76"/>
      <c r="C92" s="76"/>
      <c r="D92" s="76"/>
      <c r="E92" s="76"/>
      <c r="F92" s="76"/>
      <c r="G92" s="76"/>
      <c r="H92" s="76"/>
      <c r="I92" s="76"/>
      <c r="J92" s="76"/>
      <c r="K92" s="76"/>
    </row>
    <row r="93" spans="2:11" x14ac:dyDescent="0.25">
      <c r="B93" s="76"/>
      <c r="C93" s="76"/>
      <c r="D93" s="76"/>
      <c r="E93" s="76"/>
      <c r="F93" s="76"/>
      <c r="G93" s="76"/>
      <c r="H93" s="76"/>
      <c r="I93" s="76"/>
      <c r="J93" s="76"/>
      <c r="K93" s="76"/>
    </row>
    <row r="94" spans="2:11" x14ac:dyDescent="0.25">
      <c r="B94" s="76"/>
      <c r="C94" s="76"/>
      <c r="D94" s="76"/>
      <c r="E94" s="76"/>
      <c r="F94" s="76"/>
      <c r="G94" s="76"/>
      <c r="H94" s="76"/>
      <c r="I94" s="76"/>
      <c r="J94" s="76"/>
      <c r="K94" s="76"/>
    </row>
    <row r="95" spans="2:11" x14ac:dyDescent="0.25">
      <c r="B95" s="76"/>
      <c r="C95" s="76"/>
      <c r="D95" s="76"/>
      <c r="E95" s="76"/>
      <c r="F95" s="76"/>
      <c r="G95" s="76"/>
      <c r="H95" s="76"/>
      <c r="I95" s="76"/>
      <c r="J95" s="76"/>
      <c r="K95" s="76"/>
    </row>
    <row r="96" spans="2:11" x14ac:dyDescent="0.25">
      <c r="B96" s="76"/>
      <c r="C96" s="76"/>
      <c r="D96" s="76"/>
      <c r="E96" s="76"/>
      <c r="F96" s="76"/>
      <c r="G96" s="76"/>
      <c r="H96" s="76"/>
      <c r="I96" s="76"/>
      <c r="J96" s="76"/>
      <c r="K96" s="76"/>
    </row>
    <row r="97" spans="2:11" x14ac:dyDescent="0.25">
      <c r="B97" s="76"/>
      <c r="C97" s="76"/>
      <c r="D97" s="76"/>
      <c r="E97" s="76"/>
      <c r="F97" s="76"/>
      <c r="G97" s="76"/>
      <c r="H97" s="76"/>
      <c r="I97" s="76"/>
      <c r="J97" s="76"/>
      <c r="K97" s="76"/>
    </row>
    <row r="98" spans="2:11" x14ac:dyDescent="0.25">
      <c r="B98" s="76"/>
      <c r="C98" s="76"/>
      <c r="D98" s="76"/>
      <c r="E98" s="76"/>
      <c r="F98" s="76"/>
      <c r="G98" s="76"/>
      <c r="H98" s="76"/>
      <c r="I98" s="76"/>
      <c r="J98" s="76"/>
      <c r="K98" s="76"/>
    </row>
    <row r="99" spans="2:11" x14ac:dyDescent="0.25">
      <c r="B99" s="76"/>
      <c r="C99" s="76"/>
      <c r="D99" s="76"/>
      <c r="E99" s="76"/>
      <c r="F99" s="76"/>
      <c r="G99" s="76"/>
      <c r="H99" s="76"/>
      <c r="I99" s="76"/>
      <c r="J99" s="76"/>
      <c r="K99" s="76"/>
    </row>
    <row r="100" spans="2:11" x14ac:dyDescent="0.25">
      <c r="B100" s="76"/>
      <c r="C100" s="76"/>
      <c r="D100" s="76"/>
      <c r="E100" s="76"/>
      <c r="F100" s="76"/>
      <c r="G100" s="76"/>
      <c r="H100" s="76"/>
      <c r="I100" s="76"/>
      <c r="J100" s="76"/>
      <c r="K100" s="76"/>
    </row>
    <row r="101" spans="2:11" x14ac:dyDescent="0.25">
      <c r="B101" s="76"/>
      <c r="C101" s="76"/>
      <c r="D101" s="76"/>
      <c r="E101" s="76"/>
      <c r="F101" s="76"/>
      <c r="G101" s="76"/>
      <c r="H101" s="76"/>
      <c r="I101" s="76"/>
      <c r="J101" s="76"/>
      <c r="K101" s="76"/>
    </row>
    <row r="102" spans="2:11" x14ac:dyDescent="0.25">
      <c r="B102" s="76"/>
      <c r="C102" s="76"/>
      <c r="D102" s="76"/>
      <c r="E102" s="76"/>
      <c r="F102" s="76"/>
      <c r="G102" s="76"/>
      <c r="H102" s="76"/>
      <c r="I102" s="76"/>
      <c r="J102" s="76"/>
      <c r="K102" s="76"/>
    </row>
    <row r="103" spans="2:11" x14ac:dyDescent="0.25">
      <c r="B103" s="76"/>
      <c r="C103" s="76"/>
      <c r="D103" s="76"/>
      <c r="E103" s="76"/>
      <c r="F103" s="76"/>
      <c r="G103" s="76"/>
      <c r="H103" s="76"/>
      <c r="I103" s="76"/>
      <c r="J103" s="76"/>
      <c r="K103" s="76"/>
    </row>
    <row r="104" spans="2:11" x14ac:dyDescent="0.25">
      <c r="B104" s="76"/>
      <c r="C104" s="76"/>
      <c r="D104" s="76"/>
      <c r="E104" s="76"/>
      <c r="F104" s="76"/>
      <c r="G104" s="76"/>
      <c r="H104" s="76"/>
      <c r="I104" s="76"/>
      <c r="J104" s="76"/>
      <c r="K104" s="76"/>
    </row>
    <row r="105" spans="2:11" x14ac:dyDescent="0.25">
      <c r="B105" s="76"/>
      <c r="C105" s="76"/>
      <c r="D105" s="76"/>
      <c r="E105" s="76"/>
      <c r="F105" s="76"/>
      <c r="G105" s="76"/>
      <c r="H105" s="76"/>
      <c r="I105" s="76"/>
      <c r="J105" s="76"/>
      <c r="K105" s="76"/>
    </row>
    <row r="106" spans="2:11" x14ac:dyDescent="0.25">
      <c r="B106" s="76"/>
      <c r="C106" s="76"/>
      <c r="D106" s="76"/>
      <c r="E106" s="76"/>
      <c r="F106" s="76"/>
      <c r="G106" s="76"/>
      <c r="H106" s="76"/>
      <c r="I106" s="76"/>
      <c r="J106" s="76"/>
      <c r="K106" s="76"/>
    </row>
    <row r="107" spans="2:11" x14ac:dyDescent="0.25">
      <c r="B107" s="76"/>
      <c r="C107" s="76"/>
      <c r="D107" s="76"/>
      <c r="E107" s="76"/>
      <c r="F107" s="76"/>
      <c r="G107" s="76"/>
      <c r="H107" s="76"/>
      <c r="I107" s="76"/>
      <c r="J107" s="76"/>
      <c r="K107" s="76"/>
    </row>
    <row r="108" spans="2:11" x14ac:dyDescent="0.25">
      <c r="B108" s="76"/>
      <c r="C108" s="76"/>
      <c r="D108" s="76"/>
      <c r="E108" s="76"/>
      <c r="F108" s="76"/>
      <c r="G108" s="76"/>
      <c r="H108" s="76"/>
      <c r="I108" s="76"/>
      <c r="J108" s="76"/>
      <c r="K108" s="76"/>
    </row>
    <row r="109" spans="2:11" x14ac:dyDescent="0.25">
      <c r="B109" s="76"/>
      <c r="C109" s="76"/>
      <c r="D109" s="76"/>
      <c r="E109" s="76"/>
      <c r="F109" s="76"/>
      <c r="G109" s="76"/>
      <c r="H109" s="76"/>
      <c r="I109" s="76"/>
      <c r="J109" s="76"/>
      <c r="K109" s="76"/>
    </row>
    <row r="110" spans="2:11" x14ac:dyDescent="0.25">
      <c r="B110" s="76"/>
      <c r="C110" s="76"/>
      <c r="D110" s="76"/>
      <c r="E110" s="76"/>
      <c r="F110" s="76"/>
      <c r="G110" s="76"/>
      <c r="H110" s="76"/>
      <c r="I110" s="76"/>
      <c r="J110" s="76"/>
      <c r="K110" s="76"/>
    </row>
    <row r="111" spans="2:11" x14ac:dyDescent="0.25">
      <c r="B111" s="76"/>
      <c r="C111" s="76"/>
      <c r="D111" s="76"/>
      <c r="E111" s="76"/>
      <c r="F111" s="76"/>
      <c r="G111" s="76"/>
      <c r="H111" s="76"/>
      <c r="I111" s="76"/>
      <c r="J111" s="76"/>
      <c r="K111" s="76"/>
    </row>
    <row r="112" spans="2:11" x14ac:dyDescent="0.25">
      <c r="B112" s="76"/>
      <c r="C112" s="76"/>
      <c r="D112" s="76"/>
      <c r="E112" s="76"/>
      <c r="F112" s="76"/>
      <c r="G112" s="76"/>
      <c r="H112" s="76"/>
      <c r="I112" s="76"/>
      <c r="J112" s="76"/>
      <c r="K112" s="76"/>
    </row>
    <row r="113" spans="2:11" x14ac:dyDescent="0.25">
      <c r="B113" s="76"/>
      <c r="C113" s="76"/>
      <c r="D113" s="76"/>
      <c r="E113" s="76"/>
      <c r="F113" s="76"/>
      <c r="G113" s="76"/>
      <c r="H113" s="76"/>
      <c r="I113" s="76"/>
      <c r="J113" s="76"/>
      <c r="K113" s="76"/>
    </row>
    <row r="114" spans="2:11" x14ac:dyDescent="0.25">
      <c r="B114" s="76"/>
      <c r="C114" s="76"/>
      <c r="D114" s="76"/>
      <c r="E114" s="76"/>
      <c r="F114" s="76"/>
      <c r="G114" s="76"/>
      <c r="H114" s="76"/>
      <c r="I114" s="76"/>
      <c r="J114" s="76"/>
      <c r="K114" s="76"/>
    </row>
    <row r="115" spans="2:11" x14ac:dyDescent="0.25">
      <c r="B115" s="76"/>
      <c r="C115" s="76"/>
      <c r="D115" s="76"/>
      <c r="E115" s="76"/>
      <c r="F115" s="76"/>
      <c r="G115" s="76"/>
      <c r="H115" s="76"/>
      <c r="I115" s="76"/>
      <c r="J115" s="76"/>
      <c r="K115" s="76"/>
    </row>
    <row r="116" spans="2:11" x14ac:dyDescent="0.25">
      <c r="B116" s="76"/>
      <c r="C116" s="76"/>
      <c r="D116" s="76"/>
      <c r="E116" s="76"/>
      <c r="F116" s="76"/>
      <c r="G116" s="76"/>
      <c r="H116" s="76"/>
      <c r="I116" s="76"/>
      <c r="J116" s="76"/>
      <c r="K116" s="76"/>
    </row>
    <row r="117" spans="2:11" x14ac:dyDescent="0.25">
      <c r="B117" s="76"/>
      <c r="C117" s="76"/>
      <c r="D117" s="76"/>
      <c r="E117" s="76"/>
      <c r="F117" s="76"/>
      <c r="G117" s="76"/>
      <c r="H117" s="76"/>
      <c r="I117" s="76"/>
      <c r="J117" s="76"/>
      <c r="K117" s="76"/>
    </row>
    <row r="118" spans="2:11" x14ac:dyDescent="0.25">
      <c r="B118" s="76"/>
      <c r="C118" s="76"/>
      <c r="D118" s="76"/>
      <c r="E118" s="76"/>
      <c r="F118" s="76"/>
      <c r="G118" s="76"/>
      <c r="H118" s="76"/>
      <c r="I118" s="76"/>
      <c r="J118" s="76"/>
      <c r="K118" s="76"/>
    </row>
    <row r="119" spans="2:11" x14ac:dyDescent="0.25">
      <c r="B119" s="76"/>
      <c r="C119" s="76"/>
      <c r="D119" s="76"/>
      <c r="E119" s="76"/>
      <c r="F119" s="76"/>
      <c r="G119" s="76"/>
      <c r="H119" s="76"/>
      <c r="I119" s="76"/>
      <c r="J119" s="76"/>
      <c r="K119" s="76"/>
    </row>
    <row r="120" spans="2:11" x14ac:dyDescent="0.25">
      <c r="B120" s="76"/>
      <c r="C120" s="76"/>
      <c r="D120" s="76"/>
      <c r="E120" s="76"/>
      <c r="F120" s="76"/>
      <c r="G120" s="76"/>
      <c r="H120" s="76"/>
      <c r="I120" s="76"/>
      <c r="J120" s="76"/>
      <c r="K120" s="76"/>
    </row>
    <row r="121" spans="2:11" x14ac:dyDescent="0.25">
      <c r="B121" s="76"/>
      <c r="C121" s="76"/>
      <c r="D121" s="76"/>
      <c r="E121" s="76"/>
      <c r="F121" s="76"/>
      <c r="G121" s="76"/>
      <c r="H121" s="76"/>
      <c r="I121" s="76"/>
      <c r="J121" s="76"/>
      <c r="K121" s="76"/>
    </row>
    <row r="122" spans="2:11" x14ac:dyDescent="0.25">
      <c r="B122" s="76"/>
      <c r="C122" s="76"/>
      <c r="D122" s="76"/>
      <c r="E122" s="76"/>
      <c r="F122" s="76"/>
      <c r="G122" s="76"/>
      <c r="H122" s="76"/>
      <c r="I122" s="76"/>
      <c r="J122" s="76"/>
      <c r="K122" s="76"/>
    </row>
    <row r="123" spans="2:11" x14ac:dyDescent="0.25">
      <c r="B123" s="76"/>
      <c r="C123" s="76"/>
      <c r="D123" s="76"/>
      <c r="E123" s="76"/>
      <c r="F123" s="76"/>
      <c r="G123" s="76"/>
      <c r="H123" s="76"/>
      <c r="I123" s="76"/>
      <c r="J123" s="76"/>
      <c r="K123" s="76"/>
    </row>
    <row r="124" spans="2:11" x14ac:dyDescent="0.25">
      <c r="B124" s="76"/>
      <c r="C124" s="76"/>
      <c r="D124" s="76"/>
      <c r="E124" s="76"/>
      <c r="F124" s="76"/>
      <c r="G124" s="76"/>
      <c r="H124" s="76"/>
      <c r="I124" s="76"/>
      <c r="J124" s="76"/>
      <c r="K124" s="76"/>
    </row>
    <row r="125" spans="2:11" x14ac:dyDescent="0.25">
      <c r="B125" s="76"/>
      <c r="C125" s="76"/>
      <c r="D125" s="76"/>
      <c r="E125" s="76"/>
      <c r="F125" s="76"/>
      <c r="G125" s="76"/>
      <c r="H125" s="76"/>
      <c r="I125" s="76"/>
      <c r="J125" s="76"/>
      <c r="K125" s="76"/>
    </row>
    <row r="126" spans="2:11" x14ac:dyDescent="0.25">
      <c r="B126" s="76"/>
      <c r="C126" s="76"/>
      <c r="D126" s="76"/>
      <c r="E126" s="76"/>
      <c r="F126" s="76"/>
      <c r="G126" s="76"/>
      <c r="H126" s="76"/>
      <c r="I126" s="76"/>
      <c r="J126" s="76"/>
      <c r="K126" s="76"/>
    </row>
    <row r="127" spans="2:11" x14ac:dyDescent="0.25">
      <c r="B127" s="76"/>
      <c r="C127" s="76"/>
      <c r="D127" s="76"/>
      <c r="E127" s="76"/>
      <c r="F127" s="76"/>
      <c r="G127" s="76"/>
      <c r="H127" s="76"/>
      <c r="I127" s="76"/>
      <c r="J127" s="76"/>
      <c r="K127" s="76"/>
    </row>
    <row r="128" spans="2:11" x14ac:dyDescent="0.25">
      <c r="B128" s="76"/>
      <c r="C128" s="76"/>
      <c r="D128" s="76"/>
      <c r="E128" s="76"/>
      <c r="F128" s="76"/>
      <c r="G128" s="76"/>
      <c r="H128" s="76"/>
      <c r="I128" s="76"/>
      <c r="J128" s="76"/>
      <c r="K128" s="76"/>
    </row>
    <row r="129" spans="2:11" x14ac:dyDescent="0.25">
      <c r="B129" s="76"/>
      <c r="C129" s="76"/>
      <c r="D129" s="76"/>
      <c r="E129" s="76"/>
      <c r="F129" s="76"/>
      <c r="G129" s="76"/>
      <c r="H129" s="76"/>
      <c r="I129" s="76"/>
      <c r="J129" s="76"/>
      <c r="K129" s="76"/>
    </row>
    <row r="130" spans="2:11" x14ac:dyDescent="0.25">
      <c r="B130" s="76"/>
      <c r="C130" s="76"/>
      <c r="D130" s="76"/>
      <c r="E130" s="76"/>
      <c r="F130" s="76"/>
      <c r="G130" s="76"/>
      <c r="H130" s="76"/>
      <c r="I130" s="76"/>
      <c r="J130" s="76"/>
      <c r="K130" s="76"/>
    </row>
    <row r="131" spans="2:11" x14ac:dyDescent="0.25">
      <c r="B131" s="76"/>
      <c r="C131" s="76"/>
      <c r="D131" s="76"/>
      <c r="E131" s="76"/>
      <c r="F131" s="76"/>
      <c r="G131" s="76"/>
      <c r="H131" s="76"/>
      <c r="I131" s="76"/>
      <c r="J131" s="76"/>
      <c r="K131" s="76"/>
    </row>
    <row r="132" spans="2:11" x14ac:dyDescent="0.25">
      <c r="B132" s="76"/>
      <c r="C132" s="76"/>
      <c r="D132" s="76"/>
      <c r="E132" s="76"/>
      <c r="F132" s="76"/>
      <c r="G132" s="76"/>
      <c r="H132" s="76"/>
      <c r="I132" s="76"/>
      <c r="J132" s="76"/>
      <c r="K132" s="76"/>
    </row>
    <row r="133" spans="2:11" x14ac:dyDescent="0.25">
      <c r="B133" s="76"/>
      <c r="C133" s="76"/>
      <c r="D133" s="76"/>
      <c r="E133" s="76"/>
      <c r="F133" s="76"/>
      <c r="G133" s="76"/>
      <c r="H133" s="76"/>
      <c r="I133" s="76"/>
      <c r="J133" s="76"/>
      <c r="K133" s="76"/>
    </row>
    <row r="134" spans="2:11" x14ac:dyDescent="0.25">
      <c r="B134" s="76"/>
      <c r="C134" s="76"/>
      <c r="D134" s="76"/>
      <c r="E134" s="76"/>
      <c r="F134" s="76"/>
      <c r="G134" s="76"/>
      <c r="H134" s="76"/>
      <c r="I134" s="76"/>
      <c r="J134" s="76"/>
      <c r="K134" s="76"/>
    </row>
    <row r="135" spans="2:11" x14ac:dyDescent="0.25">
      <c r="B135" s="76"/>
      <c r="C135" s="76"/>
      <c r="D135" s="76"/>
      <c r="E135" s="76"/>
      <c r="F135" s="76"/>
      <c r="G135" s="76"/>
      <c r="H135" s="76"/>
      <c r="I135" s="76"/>
      <c r="J135" s="76"/>
      <c r="K135" s="76"/>
    </row>
    <row r="136" spans="2:11" x14ac:dyDescent="0.25">
      <c r="B136" s="76"/>
      <c r="C136" s="76"/>
      <c r="D136" s="76"/>
      <c r="E136" s="76"/>
      <c r="F136" s="76"/>
      <c r="G136" s="76"/>
      <c r="H136" s="76"/>
      <c r="I136" s="76"/>
      <c r="J136" s="76"/>
      <c r="K136" s="76"/>
    </row>
    <row r="137" spans="2:11" x14ac:dyDescent="0.25">
      <c r="B137" s="76"/>
      <c r="C137" s="76"/>
      <c r="D137" s="76"/>
      <c r="E137" s="76"/>
      <c r="F137" s="76"/>
      <c r="G137" s="76"/>
      <c r="H137" s="76"/>
      <c r="I137" s="76"/>
      <c r="J137" s="76"/>
      <c r="K137" s="76"/>
    </row>
    <row r="138" spans="2:11" x14ac:dyDescent="0.25">
      <c r="B138" s="76"/>
      <c r="C138" s="76"/>
      <c r="D138" s="76"/>
      <c r="E138" s="76"/>
      <c r="F138" s="76"/>
      <c r="G138" s="76"/>
      <c r="H138" s="76"/>
      <c r="I138" s="76"/>
      <c r="J138" s="76"/>
      <c r="K138" s="76"/>
    </row>
    <row r="139" spans="2:11" x14ac:dyDescent="0.25">
      <c r="B139" s="76"/>
      <c r="C139" s="76"/>
      <c r="D139" s="76"/>
      <c r="E139" s="76"/>
      <c r="F139" s="76"/>
      <c r="G139" s="76"/>
      <c r="H139" s="76"/>
      <c r="I139" s="76"/>
      <c r="J139" s="76"/>
      <c r="K139" s="76"/>
    </row>
    <row r="140" spans="2:11" x14ac:dyDescent="0.25">
      <c r="B140" s="76"/>
      <c r="C140" s="76"/>
      <c r="D140" s="76"/>
      <c r="E140" s="76"/>
      <c r="F140" s="76"/>
      <c r="G140" s="76"/>
      <c r="H140" s="76"/>
      <c r="I140" s="76"/>
      <c r="J140" s="76"/>
      <c r="K140" s="76"/>
    </row>
    <row r="141" spans="2:11" x14ac:dyDescent="0.25">
      <c r="B141" s="76"/>
      <c r="C141" s="76"/>
      <c r="D141" s="76"/>
      <c r="E141" s="76"/>
      <c r="F141" s="76"/>
      <c r="G141" s="76"/>
      <c r="H141" s="76"/>
      <c r="I141" s="76"/>
      <c r="J141" s="76"/>
      <c r="K141" s="76"/>
    </row>
    <row r="142" spans="2:11" x14ac:dyDescent="0.25">
      <c r="B142" s="76"/>
      <c r="C142" s="76"/>
      <c r="D142" s="76"/>
      <c r="E142" s="76"/>
      <c r="F142" s="76"/>
      <c r="G142" s="76"/>
      <c r="H142" s="76"/>
      <c r="I142" s="76"/>
      <c r="J142" s="76"/>
      <c r="K142" s="76"/>
    </row>
    <row r="143" spans="2:11" x14ac:dyDescent="0.25">
      <c r="B143" s="76"/>
      <c r="C143" s="76"/>
      <c r="D143" s="76"/>
      <c r="E143" s="76"/>
      <c r="F143" s="76"/>
      <c r="G143" s="76"/>
      <c r="H143" s="76"/>
      <c r="I143" s="76"/>
      <c r="J143" s="76"/>
      <c r="K143" s="76"/>
    </row>
  </sheetData>
  <mergeCells count="2">
    <mergeCell ref="A7:A9"/>
    <mergeCell ref="A10:A12"/>
  </mergeCells>
  <pageMargins left="0.7" right="0.19685039370078738" top="3.9370078740157487E-2" bottom="3.9370078740157487E-2" header="0" footer="0.3"/>
  <pageSetup paperSize="9" orientation="landscape"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Hoja38">
    <tabColor rgb="FF00B050"/>
  </sheetPr>
  <dimension ref="A1:J152"/>
  <sheetViews>
    <sheetView zoomScaleNormal="100" workbookViewId="0">
      <selection activeCell="H31" sqref="H31"/>
    </sheetView>
  </sheetViews>
  <sheetFormatPr baseColWidth="10" defaultRowHeight="15" x14ac:dyDescent="0.25"/>
  <cols>
    <col min="1" max="1" width="50.85546875" style="74" bestFit="1" customWidth="1"/>
    <col min="2" max="12" width="14" style="74" customWidth="1"/>
    <col min="13" max="16384" width="11.42578125" style="74"/>
  </cols>
  <sheetData>
    <row r="1" spans="1:10" x14ac:dyDescent="0.25">
      <c r="A1" s="154" t="s">
        <v>1049</v>
      </c>
      <c r="B1" s="157"/>
      <c r="C1" s="157"/>
      <c r="D1" s="157"/>
    </row>
    <row r="2" spans="1:10" x14ac:dyDescent="0.25">
      <c r="A2" s="155"/>
      <c r="B2" s="157"/>
      <c r="C2" s="157"/>
      <c r="D2" s="157"/>
    </row>
    <row r="3" spans="1:10" x14ac:dyDescent="0.25">
      <c r="A3" s="157"/>
      <c r="B3" s="157"/>
      <c r="C3" s="157"/>
      <c r="D3" s="157"/>
    </row>
    <row r="5" spans="1:10" x14ac:dyDescent="0.25">
      <c r="A5" s="370"/>
      <c r="B5"/>
      <c r="C5"/>
      <c r="D5"/>
      <c r="E5"/>
      <c r="F5"/>
      <c r="G5"/>
      <c r="H5" s="618"/>
      <c r="I5" s="618"/>
      <c r="J5"/>
    </row>
    <row r="6" spans="1:10" x14ac:dyDescent="0.25">
      <c r="A6" s="381"/>
      <c r="B6" s="1156" t="s">
        <v>1370</v>
      </c>
      <c r="C6" s="1171"/>
      <c r="D6" s="1157"/>
      <c r="E6" s="1156" t="s">
        <v>1371</v>
      </c>
      <c r="F6" s="1171"/>
      <c r="G6" s="1157"/>
      <c r="H6" s="1176" t="s">
        <v>578</v>
      </c>
      <c r="I6" s="1177"/>
      <c r="J6" s="1178"/>
    </row>
    <row r="7" spans="1:10" x14ac:dyDescent="0.25">
      <c r="A7" s="372" t="s">
        <v>1456</v>
      </c>
      <c r="B7" s="382" t="s">
        <v>1373</v>
      </c>
      <c r="C7" s="382" t="s">
        <v>1374</v>
      </c>
      <c r="D7" s="392" t="s">
        <v>26</v>
      </c>
      <c r="E7" s="382" t="s">
        <v>1373</v>
      </c>
      <c r="F7" s="382" t="s">
        <v>1374</v>
      </c>
      <c r="G7" s="392" t="s">
        <v>26</v>
      </c>
      <c r="H7" s="382" t="s">
        <v>1373</v>
      </c>
      <c r="I7" s="382" t="s">
        <v>1374</v>
      </c>
      <c r="J7" s="392" t="s">
        <v>0</v>
      </c>
    </row>
    <row r="8" spans="1:10" x14ac:dyDescent="0.25">
      <c r="A8" s="372" t="s">
        <v>3007</v>
      </c>
      <c r="B8" s="378">
        <f>SUM(B9:B11)</f>
        <v>82</v>
      </c>
      <c r="C8" s="378">
        <f t="shared" ref="C8:F8" si="0">SUM(C9:C11)</f>
        <v>78</v>
      </c>
      <c r="D8" s="378">
        <f>B8+C8</f>
        <v>160</v>
      </c>
      <c r="E8" s="378">
        <f t="shared" si="0"/>
        <v>0</v>
      </c>
      <c r="F8" s="378">
        <f t="shared" si="0"/>
        <v>0</v>
      </c>
      <c r="G8" s="378">
        <f>E8+F8</f>
        <v>0</v>
      </c>
      <c r="H8" s="378">
        <f t="shared" ref="H8" si="1">SUM(H9:H11)</f>
        <v>82</v>
      </c>
      <c r="I8" s="378">
        <f t="shared" ref="I8" si="2">SUM(I9:I11)</f>
        <v>78</v>
      </c>
      <c r="J8" s="378">
        <f>H8+I8</f>
        <v>160</v>
      </c>
    </row>
    <row r="9" spans="1:10" x14ac:dyDescent="0.25">
      <c r="A9" s="384" t="s">
        <v>3008</v>
      </c>
      <c r="B9" s="377">
        <v>0</v>
      </c>
      <c r="C9" s="377">
        <v>0</v>
      </c>
      <c r="D9" s="719">
        <f t="shared" ref="D9:D11" si="3">B9+C9</f>
        <v>0</v>
      </c>
      <c r="E9" s="377">
        <v>0</v>
      </c>
      <c r="F9" s="377">
        <v>0</v>
      </c>
      <c r="G9" s="719">
        <f t="shared" ref="G9:G11" si="4">E9+F9</f>
        <v>0</v>
      </c>
      <c r="H9" s="377">
        <v>0</v>
      </c>
      <c r="I9" s="377">
        <v>0</v>
      </c>
      <c r="J9" s="383"/>
    </row>
    <row r="10" spans="1:10" x14ac:dyDescent="0.25">
      <c r="A10" s="384" t="s">
        <v>1640</v>
      </c>
      <c r="B10" s="377">
        <v>82</v>
      </c>
      <c r="C10" s="377">
        <v>78</v>
      </c>
      <c r="D10" s="719">
        <f t="shared" si="3"/>
        <v>160</v>
      </c>
      <c r="E10" s="377">
        <v>0</v>
      </c>
      <c r="F10" s="377">
        <v>0</v>
      </c>
      <c r="G10" s="719">
        <f t="shared" si="4"/>
        <v>0</v>
      </c>
      <c r="H10" s="377">
        <v>82</v>
      </c>
      <c r="I10" s="377">
        <v>78</v>
      </c>
      <c r="J10" s="378">
        <f>SUM(G10,D10)</f>
        <v>160</v>
      </c>
    </row>
    <row r="11" spans="1:10" x14ac:dyDescent="0.25">
      <c r="A11" s="384" t="s">
        <v>3009</v>
      </c>
      <c r="B11" s="377">
        <v>0</v>
      </c>
      <c r="C11" s="377">
        <v>0</v>
      </c>
      <c r="D11" s="719">
        <f t="shared" si="3"/>
        <v>0</v>
      </c>
      <c r="E11" s="377">
        <v>0</v>
      </c>
      <c r="F11" s="377">
        <v>0</v>
      </c>
      <c r="G11" s="719">
        <f t="shared" si="4"/>
        <v>0</v>
      </c>
      <c r="H11" s="377">
        <v>0</v>
      </c>
      <c r="I11" s="377">
        <v>0</v>
      </c>
      <c r="J11" s="378"/>
    </row>
    <row r="12" spans="1:10" x14ac:dyDescent="0.25">
      <c r="A12" s="372" t="s">
        <v>3010</v>
      </c>
      <c r="B12" s="378">
        <f>SUM(B13)</f>
        <v>4586</v>
      </c>
      <c r="C12" s="378">
        <f t="shared" ref="C12:I12" si="5">SUM(C13)</f>
        <v>2962</v>
      </c>
      <c r="D12" s="378">
        <f t="shared" si="5"/>
        <v>7548</v>
      </c>
      <c r="E12" s="378">
        <f t="shared" si="5"/>
        <v>2</v>
      </c>
      <c r="F12" s="378">
        <f t="shared" si="5"/>
        <v>26</v>
      </c>
      <c r="G12" s="378">
        <f t="shared" si="5"/>
        <v>28</v>
      </c>
      <c r="H12" s="378">
        <f t="shared" si="5"/>
        <v>4588</v>
      </c>
      <c r="I12" s="378">
        <f t="shared" si="5"/>
        <v>2988</v>
      </c>
      <c r="J12" s="378">
        <f>D12+G12</f>
        <v>7576</v>
      </c>
    </row>
    <row r="13" spans="1:10" ht="24" x14ac:dyDescent="0.25">
      <c r="A13" s="718" t="s">
        <v>3011</v>
      </c>
      <c r="B13" s="377">
        <v>4586</v>
      </c>
      <c r="C13" s="377">
        <v>2962</v>
      </c>
      <c r="D13" s="378">
        <f>B13+C13</f>
        <v>7548</v>
      </c>
      <c r="E13" s="377">
        <v>2</v>
      </c>
      <c r="F13" s="377">
        <v>26</v>
      </c>
      <c r="G13" s="378">
        <f>E13+F13</f>
        <v>28</v>
      </c>
      <c r="H13" s="377">
        <v>4588</v>
      </c>
      <c r="I13" s="377">
        <v>2988</v>
      </c>
      <c r="J13" s="378">
        <f>D13+G13</f>
        <v>7576</v>
      </c>
    </row>
    <row r="14" spans="1:10" x14ac:dyDescent="0.25">
      <c r="A14" s="372" t="s">
        <v>3012</v>
      </c>
      <c r="B14" s="378">
        <f>SUM(B15:B17)</f>
        <v>158</v>
      </c>
      <c r="C14" s="378">
        <f t="shared" ref="C14:F14" si="6">SUM(C15:C17)</f>
        <v>142</v>
      </c>
      <c r="D14" s="378">
        <f t="shared" si="6"/>
        <v>300</v>
      </c>
      <c r="E14" s="378">
        <f t="shared" si="6"/>
        <v>0</v>
      </c>
      <c r="F14" s="378">
        <f t="shared" si="6"/>
        <v>0</v>
      </c>
      <c r="G14" s="378">
        <f t="shared" ref="G14:I14" si="7">SUM(G15:G17)</f>
        <v>0</v>
      </c>
      <c r="H14" s="378">
        <f t="shared" si="7"/>
        <v>158</v>
      </c>
      <c r="I14" s="378">
        <f t="shared" si="7"/>
        <v>142</v>
      </c>
      <c r="J14" s="378">
        <f>D14+G14</f>
        <v>300</v>
      </c>
    </row>
    <row r="15" spans="1:10" x14ac:dyDescent="0.25">
      <c r="A15" s="384" t="s">
        <v>1641</v>
      </c>
      <c r="B15" s="377">
        <v>82</v>
      </c>
      <c r="C15" s="377">
        <v>72</v>
      </c>
      <c r="D15" s="378">
        <f>B15+C15</f>
        <v>154</v>
      </c>
      <c r="E15" s="377">
        <v>0</v>
      </c>
      <c r="F15" s="377">
        <v>0</v>
      </c>
      <c r="G15" s="378">
        <f>E15+F15</f>
        <v>0</v>
      </c>
      <c r="H15" s="377">
        <v>82</v>
      </c>
      <c r="I15" s="377">
        <v>72</v>
      </c>
      <c r="J15" s="378">
        <f>SUM(G15,D15)</f>
        <v>154</v>
      </c>
    </row>
    <row r="16" spans="1:10" x14ac:dyDescent="0.25">
      <c r="A16" s="384" t="s">
        <v>1642</v>
      </c>
      <c r="B16" s="377">
        <v>76</v>
      </c>
      <c r="C16" s="377">
        <v>70</v>
      </c>
      <c r="D16" s="378">
        <f>B16+C16</f>
        <v>146</v>
      </c>
      <c r="E16" s="377">
        <v>0</v>
      </c>
      <c r="F16" s="377">
        <v>0</v>
      </c>
      <c r="G16" s="378">
        <f>E16+F16</f>
        <v>0</v>
      </c>
      <c r="H16" s="377">
        <v>76</v>
      </c>
      <c r="I16" s="377">
        <v>70</v>
      </c>
      <c r="J16" s="378">
        <f>SUM(G16,D16)</f>
        <v>146</v>
      </c>
    </row>
    <row r="17" spans="1:10" ht="24" x14ac:dyDescent="0.25">
      <c r="A17" s="718" t="s">
        <v>3013</v>
      </c>
      <c r="B17" s="377">
        <v>0</v>
      </c>
      <c r="C17" s="377">
        <v>0</v>
      </c>
      <c r="D17" s="378">
        <f>B17+C17</f>
        <v>0</v>
      </c>
      <c r="E17" s="377">
        <v>0</v>
      </c>
      <c r="F17" s="377">
        <v>0</v>
      </c>
      <c r="G17" s="378">
        <f>E17+F17</f>
        <v>0</v>
      </c>
      <c r="H17" s="377">
        <v>0</v>
      </c>
      <c r="I17" s="377">
        <v>0</v>
      </c>
      <c r="J17" s="378"/>
    </row>
    <row r="18" spans="1:10" x14ac:dyDescent="0.25">
      <c r="A18" s="385" t="s">
        <v>26</v>
      </c>
      <c r="B18" s="378">
        <f>B8+B12+B14</f>
        <v>4826</v>
      </c>
      <c r="C18" s="378">
        <f t="shared" ref="C18:F18" si="8">C8+C12+C14</f>
        <v>3182</v>
      </c>
      <c r="D18" s="378">
        <f t="shared" si="8"/>
        <v>8008</v>
      </c>
      <c r="E18" s="378">
        <f t="shared" si="8"/>
        <v>2</v>
      </c>
      <c r="F18" s="378">
        <f t="shared" si="8"/>
        <v>26</v>
      </c>
      <c r="G18" s="378">
        <f t="shared" ref="G18:I18" si="9">G8+G12+G14</f>
        <v>28</v>
      </c>
      <c r="H18" s="378">
        <f t="shared" si="9"/>
        <v>4828</v>
      </c>
      <c r="I18" s="378">
        <f t="shared" si="9"/>
        <v>3208</v>
      </c>
      <c r="J18" s="378">
        <f>D18+G18</f>
        <v>8036</v>
      </c>
    </row>
    <row r="19" spans="1:10" x14ac:dyDescent="0.25">
      <c r="A19"/>
      <c r="B19" s="380"/>
      <c r="C19" s="380"/>
      <c r="D19" s="380"/>
      <c r="E19" s="380"/>
      <c r="F19" s="380"/>
      <c r="G19" s="380"/>
      <c r="H19" s="380"/>
      <c r="I19" s="380"/>
      <c r="J19" s="380"/>
    </row>
    <row r="20" spans="1:10" x14ac:dyDescent="0.25">
      <c r="B20" s="75"/>
      <c r="C20" s="75"/>
      <c r="D20" s="75"/>
      <c r="E20" s="75"/>
      <c r="F20" s="75"/>
      <c r="G20" s="75"/>
      <c r="H20" s="75"/>
      <c r="I20" s="75"/>
      <c r="J20" s="75"/>
    </row>
    <row r="21" spans="1:10" x14ac:dyDescent="0.25">
      <c r="A21" s="666"/>
      <c r="B21" s="75"/>
      <c r="C21" s="75"/>
      <c r="D21" s="75"/>
      <c r="E21" s="75"/>
      <c r="F21" s="75"/>
      <c r="G21" s="75"/>
      <c r="H21" s="75"/>
      <c r="I21" s="75"/>
      <c r="J21" s="75"/>
    </row>
    <row r="22" spans="1:10" x14ac:dyDescent="0.25">
      <c r="A22" s="827"/>
      <c r="B22" s="828"/>
      <c r="C22" s="829"/>
      <c r="D22" s="75"/>
      <c r="E22" s="75"/>
      <c r="F22" s="75"/>
      <c r="G22" s="75"/>
      <c r="H22" s="75"/>
      <c r="I22" s="75"/>
      <c r="J22" s="75"/>
    </row>
    <row r="23" spans="1:10" x14ac:dyDescent="0.25">
      <c r="A23" s="827"/>
      <c r="B23" s="828"/>
      <c r="C23" s="829"/>
      <c r="D23" s="75"/>
      <c r="E23" s="75"/>
      <c r="F23" s="75"/>
      <c r="G23" s="75"/>
      <c r="H23" s="75"/>
      <c r="I23" s="75"/>
      <c r="J23" s="75"/>
    </row>
    <row r="24" spans="1:10" x14ac:dyDescent="0.25">
      <c r="A24" s="827"/>
      <c r="B24" s="828"/>
      <c r="C24" s="829"/>
      <c r="D24" s="75"/>
      <c r="E24" s="75"/>
      <c r="F24" s="75"/>
      <c r="G24" s="75"/>
      <c r="H24" s="75"/>
      <c r="I24" s="75"/>
      <c r="J24" s="75"/>
    </row>
    <row r="25" spans="1:10" x14ac:dyDescent="0.25">
      <c r="A25" s="827"/>
      <c r="B25" s="828"/>
      <c r="C25" s="829"/>
      <c r="D25" s="75"/>
      <c r="E25" s="75"/>
      <c r="F25" s="75"/>
      <c r="G25" s="75"/>
      <c r="H25" s="75"/>
      <c r="I25" s="75"/>
      <c r="J25" s="75"/>
    </row>
    <row r="26" spans="1:10" x14ac:dyDescent="0.25">
      <c r="A26" s="75"/>
      <c r="B26" s="75"/>
      <c r="C26" s="75"/>
      <c r="D26" s="75"/>
      <c r="E26" s="75"/>
      <c r="F26" s="75"/>
      <c r="G26" s="75"/>
      <c r="H26" s="75"/>
      <c r="I26" s="75"/>
      <c r="J26" s="75"/>
    </row>
    <row r="27" spans="1:10" x14ac:dyDescent="0.25">
      <c r="B27" s="75"/>
      <c r="C27" s="75"/>
      <c r="D27" s="75"/>
      <c r="E27" s="75"/>
      <c r="F27" s="75"/>
      <c r="G27" s="75"/>
      <c r="H27" s="75"/>
      <c r="I27" s="75"/>
      <c r="J27" s="75"/>
    </row>
    <row r="28" spans="1:10" x14ac:dyDescent="0.25">
      <c r="B28" s="75"/>
      <c r="C28" s="75"/>
      <c r="D28" s="75"/>
      <c r="E28" s="75"/>
      <c r="F28" s="75"/>
      <c r="G28" s="75"/>
      <c r="H28" s="75"/>
      <c r="I28" s="75"/>
      <c r="J28" s="75"/>
    </row>
    <row r="29" spans="1:10" x14ac:dyDescent="0.25">
      <c r="B29" s="75"/>
      <c r="C29" s="75"/>
      <c r="D29" s="75"/>
      <c r="E29" s="75"/>
      <c r="F29" s="75"/>
      <c r="G29" s="75"/>
      <c r="H29" s="75"/>
      <c r="I29" s="75"/>
      <c r="J29" s="75"/>
    </row>
    <row r="30" spans="1:10" x14ac:dyDescent="0.25">
      <c r="B30" s="75"/>
      <c r="C30" s="75"/>
      <c r="D30" s="75"/>
      <c r="E30" s="75"/>
      <c r="F30" s="75"/>
      <c r="G30" s="75"/>
      <c r="H30" s="75"/>
      <c r="I30" s="75"/>
      <c r="J30" s="75"/>
    </row>
    <row r="31" spans="1:10" x14ac:dyDescent="0.25">
      <c r="B31" s="75"/>
      <c r="C31" s="75"/>
      <c r="D31" s="75"/>
      <c r="E31" s="75"/>
      <c r="F31" s="75"/>
      <c r="G31" s="75"/>
      <c r="H31" s="75"/>
      <c r="I31" s="75"/>
      <c r="J31" s="75"/>
    </row>
    <row r="32" spans="1:10" x14ac:dyDescent="0.25">
      <c r="B32" s="75"/>
      <c r="C32" s="75"/>
      <c r="D32" s="75"/>
      <c r="E32" s="75"/>
      <c r="F32" s="75"/>
      <c r="G32" s="75"/>
      <c r="H32" s="75"/>
      <c r="I32" s="75"/>
      <c r="J32" s="75"/>
    </row>
    <row r="33" spans="2:10" x14ac:dyDescent="0.25">
      <c r="B33" s="75"/>
      <c r="C33" s="75"/>
      <c r="D33" s="75"/>
      <c r="E33" s="75"/>
      <c r="F33" s="75"/>
      <c r="G33" s="75"/>
      <c r="H33" s="75"/>
      <c r="I33" s="75"/>
      <c r="J33" s="75"/>
    </row>
    <row r="34" spans="2:10" x14ac:dyDescent="0.25">
      <c r="B34" s="75"/>
      <c r="C34" s="75"/>
      <c r="D34" s="75"/>
      <c r="E34" s="75"/>
      <c r="F34" s="75"/>
      <c r="G34" s="75"/>
      <c r="H34" s="75"/>
      <c r="I34" s="75"/>
      <c r="J34" s="75"/>
    </row>
    <row r="35" spans="2:10" x14ac:dyDescent="0.25">
      <c r="B35" s="75"/>
      <c r="C35" s="75"/>
      <c r="D35" s="75"/>
      <c r="E35" s="75"/>
      <c r="F35" s="75"/>
      <c r="G35" s="75"/>
      <c r="H35" s="75"/>
      <c r="I35" s="75"/>
      <c r="J35" s="75"/>
    </row>
    <row r="36" spans="2:10" x14ac:dyDescent="0.25">
      <c r="B36" s="75"/>
      <c r="C36" s="75"/>
      <c r="D36" s="75"/>
      <c r="E36" s="75"/>
      <c r="F36" s="75"/>
      <c r="G36" s="75"/>
      <c r="H36" s="75"/>
      <c r="I36" s="75"/>
      <c r="J36" s="75"/>
    </row>
    <row r="37" spans="2:10" x14ac:dyDescent="0.25">
      <c r="B37" s="75"/>
      <c r="C37" s="75"/>
      <c r="D37" s="75"/>
      <c r="E37" s="75"/>
      <c r="F37" s="75"/>
      <c r="G37" s="75"/>
      <c r="H37" s="75"/>
      <c r="I37" s="75"/>
      <c r="J37" s="75"/>
    </row>
    <row r="38" spans="2:10" x14ac:dyDescent="0.25">
      <c r="B38" s="75"/>
      <c r="C38" s="75"/>
      <c r="D38" s="75"/>
      <c r="E38" s="75"/>
      <c r="F38" s="75"/>
      <c r="G38" s="75"/>
      <c r="H38" s="75"/>
      <c r="I38" s="75"/>
      <c r="J38" s="75"/>
    </row>
    <row r="39" spans="2:10" x14ac:dyDescent="0.25">
      <c r="B39" s="75"/>
      <c r="C39" s="75"/>
      <c r="D39" s="75"/>
      <c r="E39" s="75"/>
      <c r="F39" s="75"/>
      <c r="G39" s="75"/>
      <c r="H39" s="75"/>
      <c r="I39" s="75"/>
      <c r="J39" s="75"/>
    </row>
    <row r="40" spans="2:10" x14ac:dyDescent="0.25">
      <c r="B40" s="75"/>
      <c r="C40" s="75"/>
      <c r="D40" s="75"/>
      <c r="E40" s="75"/>
      <c r="F40" s="75"/>
      <c r="G40" s="75"/>
      <c r="H40" s="75"/>
      <c r="I40" s="75"/>
      <c r="J40" s="75"/>
    </row>
    <row r="41" spans="2:10" x14ac:dyDescent="0.25">
      <c r="B41" s="75"/>
      <c r="C41" s="75"/>
      <c r="D41" s="75"/>
      <c r="E41" s="75"/>
      <c r="F41" s="75"/>
      <c r="G41" s="75"/>
      <c r="H41" s="75"/>
      <c r="I41" s="75"/>
      <c r="J41" s="75"/>
    </row>
    <row r="42" spans="2:10" x14ac:dyDescent="0.25">
      <c r="B42" s="75"/>
      <c r="C42" s="75"/>
      <c r="D42" s="75"/>
      <c r="E42" s="75"/>
      <c r="F42" s="75"/>
      <c r="G42" s="75"/>
      <c r="H42" s="75"/>
      <c r="I42" s="75"/>
      <c r="J42" s="75"/>
    </row>
    <row r="43" spans="2:10" x14ac:dyDescent="0.25">
      <c r="B43" s="75"/>
      <c r="C43" s="75"/>
      <c r="D43" s="75"/>
      <c r="E43" s="75"/>
      <c r="F43" s="75"/>
      <c r="G43" s="75"/>
      <c r="H43" s="75"/>
      <c r="I43" s="75"/>
      <c r="J43" s="75"/>
    </row>
    <row r="44" spans="2:10" x14ac:dyDescent="0.25">
      <c r="B44" s="75"/>
      <c r="C44" s="75"/>
      <c r="D44" s="75"/>
      <c r="E44" s="75"/>
      <c r="F44" s="75"/>
      <c r="G44" s="75"/>
      <c r="H44" s="75"/>
      <c r="I44" s="75"/>
      <c r="J44" s="75"/>
    </row>
    <row r="45" spans="2:10" x14ac:dyDescent="0.25">
      <c r="B45" s="75"/>
      <c r="C45" s="75"/>
      <c r="D45" s="75"/>
      <c r="E45" s="75"/>
      <c r="F45" s="75"/>
      <c r="G45" s="75"/>
      <c r="H45" s="75"/>
      <c r="I45" s="75"/>
      <c r="J45" s="75"/>
    </row>
    <row r="46" spans="2:10" x14ac:dyDescent="0.25">
      <c r="B46" s="75"/>
      <c r="C46" s="75"/>
      <c r="D46" s="75"/>
      <c r="E46" s="75"/>
      <c r="F46" s="75"/>
      <c r="G46" s="75"/>
      <c r="H46" s="75"/>
      <c r="I46" s="75"/>
      <c r="J46" s="75"/>
    </row>
    <row r="47" spans="2:10" x14ac:dyDescent="0.25">
      <c r="B47" s="75"/>
      <c r="C47" s="75"/>
      <c r="D47" s="75"/>
      <c r="E47" s="75"/>
      <c r="F47" s="75"/>
      <c r="G47" s="75"/>
      <c r="H47" s="75"/>
      <c r="I47" s="75"/>
      <c r="J47" s="75"/>
    </row>
    <row r="48" spans="2:10" x14ac:dyDescent="0.25">
      <c r="B48" s="75"/>
      <c r="C48" s="75"/>
      <c r="D48" s="75"/>
      <c r="E48" s="75"/>
      <c r="F48" s="75"/>
      <c r="G48" s="75"/>
      <c r="H48" s="75"/>
      <c r="I48" s="75"/>
      <c r="J48" s="75"/>
    </row>
    <row r="49" spans="2:10" x14ac:dyDescent="0.25">
      <c r="B49" s="75"/>
      <c r="C49" s="75"/>
      <c r="D49" s="75"/>
      <c r="E49" s="75"/>
      <c r="F49" s="75"/>
      <c r="G49" s="75"/>
      <c r="H49" s="75"/>
      <c r="I49" s="75"/>
      <c r="J49" s="75"/>
    </row>
    <row r="50" spans="2:10" x14ac:dyDescent="0.25">
      <c r="B50" s="75"/>
      <c r="C50" s="75"/>
      <c r="D50" s="75"/>
      <c r="E50" s="75"/>
      <c r="F50" s="75"/>
      <c r="G50" s="75"/>
      <c r="H50" s="75"/>
      <c r="I50" s="75"/>
      <c r="J50" s="75"/>
    </row>
    <row r="51" spans="2:10" x14ac:dyDescent="0.25">
      <c r="B51" s="75"/>
      <c r="C51" s="75"/>
      <c r="D51" s="75"/>
      <c r="E51" s="75"/>
      <c r="F51" s="75"/>
      <c r="G51" s="75"/>
      <c r="H51" s="75"/>
      <c r="I51" s="75"/>
      <c r="J51" s="75"/>
    </row>
    <row r="52" spans="2:10" x14ac:dyDescent="0.25">
      <c r="B52" s="75"/>
      <c r="C52" s="75"/>
      <c r="D52" s="75"/>
      <c r="E52" s="75"/>
      <c r="F52" s="75"/>
      <c r="G52" s="75"/>
      <c r="H52" s="75"/>
      <c r="I52" s="75"/>
      <c r="J52" s="75"/>
    </row>
    <row r="53" spans="2:10" x14ac:dyDescent="0.25">
      <c r="B53" s="75"/>
      <c r="C53" s="75"/>
      <c r="D53" s="75"/>
      <c r="E53" s="75"/>
      <c r="F53" s="75"/>
      <c r="G53" s="75"/>
      <c r="H53" s="75"/>
      <c r="I53" s="75"/>
      <c r="J53" s="75"/>
    </row>
    <row r="54" spans="2:10" x14ac:dyDescent="0.25">
      <c r="B54" s="75"/>
      <c r="C54" s="75"/>
      <c r="D54" s="75"/>
      <c r="E54" s="75"/>
      <c r="F54" s="75"/>
      <c r="G54" s="75"/>
      <c r="H54" s="75"/>
      <c r="I54" s="75"/>
      <c r="J54" s="75"/>
    </row>
    <row r="55" spans="2:10" x14ac:dyDescent="0.25">
      <c r="B55" s="75"/>
      <c r="C55" s="75"/>
      <c r="D55" s="75"/>
      <c r="E55" s="75"/>
      <c r="F55" s="75"/>
      <c r="G55" s="75"/>
      <c r="H55" s="75"/>
      <c r="I55" s="75"/>
      <c r="J55" s="75"/>
    </row>
    <row r="56" spans="2:10" x14ac:dyDescent="0.25">
      <c r="B56" s="75"/>
      <c r="C56" s="75"/>
      <c r="D56" s="75"/>
      <c r="E56" s="75"/>
      <c r="F56" s="75"/>
      <c r="G56" s="75"/>
      <c r="H56" s="75"/>
      <c r="I56" s="75"/>
      <c r="J56" s="75"/>
    </row>
    <row r="57" spans="2:10" x14ac:dyDescent="0.25">
      <c r="B57" s="75"/>
      <c r="C57" s="75"/>
      <c r="D57" s="75"/>
      <c r="E57" s="75"/>
      <c r="F57" s="75"/>
      <c r="G57" s="75"/>
      <c r="H57" s="75"/>
      <c r="I57" s="75"/>
      <c r="J57" s="75"/>
    </row>
    <row r="58" spans="2:10" x14ac:dyDescent="0.25">
      <c r="B58" s="75"/>
      <c r="C58" s="75"/>
      <c r="D58" s="75"/>
      <c r="E58" s="75"/>
      <c r="F58" s="75"/>
      <c r="G58" s="75"/>
      <c r="H58" s="75"/>
      <c r="I58" s="75"/>
      <c r="J58" s="75"/>
    </row>
    <row r="59" spans="2:10" x14ac:dyDescent="0.25">
      <c r="B59" s="75"/>
      <c r="C59" s="75"/>
      <c r="D59" s="75"/>
      <c r="E59" s="75"/>
      <c r="F59" s="75"/>
      <c r="G59" s="75"/>
      <c r="H59" s="75"/>
      <c r="I59" s="75"/>
      <c r="J59" s="75"/>
    </row>
    <row r="60" spans="2:10" x14ac:dyDescent="0.25">
      <c r="B60" s="75"/>
      <c r="C60" s="75"/>
      <c r="D60" s="75"/>
      <c r="E60" s="75"/>
      <c r="F60" s="75"/>
      <c r="G60" s="75"/>
      <c r="H60" s="75"/>
      <c r="I60" s="75"/>
      <c r="J60" s="75"/>
    </row>
    <row r="61" spans="2:10" x14ac:dyDescent="0.25">
      <c r="B61" s="75"/>
      <c r="C61" s="75"/>
      <c r="D61" s="75"/>
      <c r="E61" s="75"/>
      <c r="F61" s="75"/>
      <c r="G61" s="75"/>
      <c r="H61" s="75"/>
      <c r="I61" s="75"/>
      <c r="J61" s="75"/>
    </row>
    <row r="62" spans="2:10" x14ac:dyDescent="0.25">
      <c r="B62" s="75"/>
      <c r="C62" s="75"/>
      <c r="D62" s="75"/>
      <c r="E62" s="75"/>
      <c r="F62" s="75"/>
      <c r="G62" s="75"/>
      <c r="H62" s="75"/>
      <c r="I62" s="75"/>
      <c r="J62" s="75"/>
    </row>
    <row r="63" spans="2:10" x14ac:dyDescent="0.25">
      <c r="B63" s="75"/>
      <c r="C63" s="75"/>
      <c r="D63" s="75"/>
      <c r="E63" s="75"/>
      <c r="F63" s="75"/>
      <c r="G63" s="75"/>
      <c r="H63" s="75"/>
      <c r="I63" s="75"/>
      <c r="J63" s="75"/>
    </row>
    <row r="64" spans="2:10" x14ac:dyDescent="0.25">
      <c r="B64" s="75"/>
      <c r="C64" s="75"/>
      <c r="D64" s="75"/>
      <c r="E64" s="75"/>
      <c r="F64" s="75"/>
      <c r="G64" s="75"/>
      <c r="H64" s="75"/>
      <c r="I64" s="75"/>
      <c r="J64" s="75"/>
    </row>
    <row r="65" spans="2:10" x14ac:dyDescent="0.25">
      <c r="B65" s="75"/>
      <c r="C65" s="75"/>
      <c r="D65" s="75"/>
      <c r="E65" s="75"/>
      <c r="F65" s="75"/>
      <c r="G65" s="75"/>
      <c r="H65" s="75"/>
      <c r="I65" s="75"/>
      <c r="J65" s="75"/>
    </row>
    <row r="66" spans="2:10" x14ac:dyDescent="0.25">
      <c r="B66" s="75"/>
      <c r="C66" s="75"/>
      <c r="D66" s="75"/>
      <c r="E66" s="75"/>
      <c r="F66" s="75"/>
      <c r="G66" s="75"/>
      <c r="H66" s="75"/>
      <c r="I66" s="75"/>
      <c r="J66" s="75"/>
    </row>
    <row r="67" spans="2:10" x14ac:dyDescent="0.25">
      <c r="B67" s="75"/>
      <c r="C67" s="75"/>
      <c r="D67" s="75"/>
      <c r="E67" s="75"/>
      <c r="F67" s="75"/>
      <c r="G67" s="75"/>
      <c r="H67" s="75"/>
      <c r="I67" s="75"/>
      <c r="J67" s="75"/>
    </row>
    <row r="68" spans="2:10" x14ac:dyDescent="0.25">
      <c r="B68" s="75"/>
      <c r="C68" s="75"/>
      <c r="D68" s="75"/>
      <c r="E68" s="75"/>
      <c r="F68" s="75"/>
      <c r="G68" s="75"/>
      <c r="H68" s="75"/>
      <c r="I68" s="75"/>
      <c r="J68" s="75"/>
    </row>
    <row r="69" spans="2:10" x14ac:dyDescent="0.25">
      <c r="B69" s="75"/>
      <c r="C69" s="75"/>
      <c r="D69" s="75"/>
      <c r="E69" s="75"/>
      <c r="F69" s="75"/>
      <c r="G69" s="75"/>
      <c r="H69" s="75"/>
      <c r="I69" s="75"/>
      <c r="J69" s="75"/>
    </row>
    <row r="70" spans="2:10" x14ac:dyDescent="0.25">
      <c r="B70" s="75"/>
      <c r="C70" s="75"/>
      <c r="D70" s="75"/>
      <c r="E70" s="75"/>
      <c r="F70" s="75"/>
      <c r="G70" s="75"/>
      <c r="H70" s="75"/>
      <c r="I70" s="75"/>
      <c r="J70" s="75"/>
    </row>
    <row r="71" spans="2:10" x14ac:dyDescent="0.25">
      <c r="B71" s="75"/>
      <c r="C71" s="75"/>
      <c r="D71" s="75"/>
      <c r="E71" s="75"/>
      <c r="F71" s="75"/>
      <c r="G71" s="75"/>
      <c r="H71" s="75"/>
      <c r="I71" s="75"/>
      <c r="J71" s="75"/>
    </row>
    <row r="72" spans="2:10" x14ac:dyDescent="0.25">
      <c r="B72" s="75"/>
      <c r="C72" s="75"/>
      <c r="D72" s="75"/>
      <c r="E72" s="75"/>
      <c r="F72" s="75"/>
      <c r="G72" s="75"/>
      <c r="H72" s="75"/>
      <c r="I72" s="75"/>
      <c r="J72" s="75"/>
    </row>
    <row r="73" spans="2:10" x14ac:dyDescent="0.25">
      <c r="B73" s="75"/>
      <c r="C73" s="75"/>
      <c r="D73" s="75"/>
      <c r="E73" s="75"/>
      <c r="F73" s="75"/>
      <c r="G73" s="75"/>
      <c r="H73" s="75"/>
      <c r="I73" s="75"/>
      <c r="J73" s="75"/>
    </row>
    <row r="74" spans="2:10" x14ac:dyDescent="0.25">
      <c r="B74" s="75"/>
      <c r="C74" s="75"/>
      <c r="D74" s="75"/>
      <c r="E74" s="75"/>
      <c r="F74" s="75"/>
      <c r="G74" s="75"/>
      <c r="H74" s="75"/>
      <c r="I74" s="75"/>
      <c r="J74" s="75"/>
    </row>
    <row r="75" spans="2:10" x14ac:dyDescent="0.25">
      <c r="B75" s="75"/>
      <c r="C75" s="75"/>
      <c r="D75" s="75"/>
      <c r="E75" s="75"/>
      <c r="F75" s="75"/>
      <c r="G75" s="75"/>
      <c r="H75" s="75"/>
      <c r="I75" s="75"/>
      <c r="J75" s="75"/>
    </row>
    <row r="76" spans="2:10" x14ac:dyDescent="0.25">
      <c r="B76" s="75"/>
      <c r="C76" s="75"/>
      <c r="D76" s="75"/>
      <c r="E76" s="75"/>
      <c r="F76" s="75"/>
      <c r="G76" s="75"/>
      <c r="H76" s="75"/>
      <c r="I76" s="75"/>
      <c r="J76" s="75"/>
    </row>
    <row r="77" spans="2:10" x14ac:dyDescent="0.25">
      <c r="B77" s="75"/>
      <c r="C77" s="75"/>
      <c r="D77" s="75"/>
      <c r="E77" s="75"/>
      <c r="F77" s="75"/>
      <c r="G77" s="75"/>
      <c r="H77" s="75"/>
      <c r="I77" s="75"/>
      <c r="J77" s="75"/>
    </row>
    <row r="78" spans="2:10" x14ac:dyDescent="0.25">
      <c r="B78" s="75"/>
      <c r="C78" s="75"/>
      <c r="D78" s="75"/>
      <c r="E78" s="75"/>
      <c r="F78" s="75"/>
      <c r="G78" s="75"/>
      <c r="H78" s="75"/>
      <c r="I78" s="75"/>
      <c r="J78" s="75"/>
    </row>
    <row r="79" spans="2:10" x14ac:dyDescent="0.25">
      <c r="B79" s="75"/>
      <c r="C79" s="75"/>
      <c r="D79" s="75"/>
      <c r="E79" s="75"/>
      <c r="F79" s="75"/>
      <c r="G79" s="75"/>
      <c r="H79" s="75"/>
      <c r="I79" s="75"/>
      <c r="J79" s="75"/>
    </row>
    <row r="80" spans="2:10" x14ac:dyDescent="0.25">
      <c r="B80" s="75"/>
      <c r="C80" s="75"/>
      <c r="D80" s="75"/>
      <c r="E80" s="75"/>
      <c r="F80" s="75"/>
      <c r="G80" s="75"/>
      <c r="H80" s="75"/>
      <c r="I80" s="75"/>
      <c r="J80" s="75"/>
    </row>
    <row r="81" spans="2:10" x14ac:dyDescent="0.25">
      <c r="B81" s="75"/>
      <c r="C81" s="75"/>
      <c r="D81" s="75"/>
      <c r="E81" s="75"/>
      <c r="F81" s="75"/>
      <c r="G81" s="75"/>
      <c r="H81" s="75"/>
      <c r="I81" s="75"/>
      <c r="J81" s="75"/>
    </row>
    <row r="82" spans="2:10" x14ac:dyDescent="0.25">
      <c r="B82" s="75"/>
      <c r="C82" s="75"/>
      <c r="D82" s="75"/>
      <c r="E82" s="75"/>
      <c r="F82" s="75"/>
      <c r="G82" s="75"/>
      <c r="H82" s="75"/>
      <c r="I82" s="75"/>
      <c r="J82" s="75"/>
    </row>
    <row r="83" spans="2:10" x14ac:dyDescent="0.25">
      <c r="B83" s="75"/>
      <c r="C83" s="75"/>
      <c r="D83" s="75"/>
      <c r="E83" s="75"/>
      <c r="F83" s="75"/>
      <c r="G83" s="75"/>
      <c r="H83" s="75"/>
      <c r="I83" s="75"/>
      <c r="J83" s="75"/>
    </row>
    <row r="84" spans="2:10" x14ac:dyDescent="0.25">
      <c r="B84" s="75"/>
      <c r="C84" s="75"/>
      <c r="D84" s="75"/>
      <c r="E84" s="75"/>
      <c r="F84" s="75"/>
      <c r="G84" s="75"/>
      <c r="H84" s="75"/>
      <c r="I84" s="75"/>
      <c r="J84" s="75"/>
    </row>
    <row r="85" spans="2:10" x14ac:dyDescent="0.25">
      <c r="B85" s="75"/>
      <c r="C85" s="75"/>
      <c r="D85" s="75"/>
      <c r="E85" s="75"/>
      <c r="F85" s="75"/>
      <c r="G85" s="75"/>
      <c r="H85" s="75"/>
      <c r="I85" s="75"/>
      <c r="J85" s="75"/>
    </row>
    <row r="86" spans="2:10" x14ac:dyDescent="0.25">
      <c r="B86" s="75"/>
      <c r="C86" s="75"/>
      <c r="D86" s="75"/>
      <c r="E86" s="75"/>
      <c r="F86" s="75"/>
      <c r="G86" s="75"/>
      <c r="H86" s="75"/>
      <c r="I86" s="75"/>
      <c r="J86" s="75"/>
    </row>
    <row r="87" spans="2:10" x14ac:dyDescent="0.25">
      <c r="B87" s="75"/>
      <c r="C87" s="75"/>
      <c r="D87" s="75"/>
      <c r="E87" s="75"/>
      <c r="F87" s="75"/>
      <c r="G87" s="75"/>
      <c r="H87" s="75"/>
      <c r="I87" s="75"/>
      <c r="J87" s="75"/>
    </row>
    <row r="88" spans="2:10" x14ac:dyDescent="0.25">
      <c r="B88" s="75"/>
      <c r="C88" s="75"/>
      <c r="D88" s="75"/>
      <c r="E88" s="75"/>
      <c r="F88" s="75"/>
      <c r="G88" s="75"/>
      <c r="H88" s="75"/>
      <c r="I88" s="75"/>
      <c r="J88" s="75"/>
    </row>
    <row r="89" spans="2:10" x14ac:dyDescent="0.25">
      <c r="B89" s="75"/>
      <c r="C89" s="75"/>
      <c r="D89" s="75"/>
      <c r="E89" s="75"/>
      <c r="F89" s="75"/>
      <c r="G89" s="75"/>
      <c r="H89" s="75"/>
      <c r="I89" s="75"/>
      <c r="J89" s="75"/>
    </row>
    <row r="90" spans="2:10" x14ac:dyDescent="0.25">
      <c r="B90" s="75"/>
      <c r="C90" s="75"/>
      <c r="D90" s="75"/>
      <c r="E90" s="75"/>
      <c r="F90" s="75"/>
      <c r="G90" s="75"/>
      <c r="H90" s="75"/>
      <c r="I90" s="75"/>
      <c r="J90" s="75"/>
    </row>
    <row r="91" spans="2:10" x14ac:dyDescent="0.25">
      <c r="B91" s="75"/>
      <c r="C91" s="75"/>
      <c r="D91" s="75"/>
      <c r="E91" s="75"/>
      <c r="F91" s="75"/>
      <c r="G91" s="75"/>
      <c r="H91" s="75"/>
      <c r="I91" s="75"/>
      <c r="J91" s="75"/>
    </row>
    <row r="92" spans="2:10" x14ac:dyDescent="0.25">
      <c r="B92" s="75"/>
      <c r="C92" s="75"/>
      <c r="D92" s="75"/>
      <c r="E92" s="75"/>
      <c r="F92" s="75"/>
      <c r="G92" s="75"/>
      <c r="H92" s="75"/>
      <c r="I92" s="75"/>
      <c r="J92" s="75"/>
    </row>
    <row r="93" spans="2:10" x14ac:dyDescent="0.25">
      <c r="B93" s="75"/>
      <c r="C93" s="75"/>
      <c r="D93" s="75"/>
      <c r="E93" s="75"/>
      <c r="F93" s="75"/>
      <c r="G93" s="75"/>
      <c r="H93" s="75"/>
      <c r="I93" s="75"/>
      <c r="J93" s="75"/>
    </row>
    <row r="94" spans="2:10" x14ac:dyDescent="0.25">
      <c r="B94" s="75"/>
      <c r="C94" s="75"/>
      <c r="D94" s="75"/>
      <c r="E94" s="75"/>
      <c r="F94" s="75"/>
      <c r="G94" s="75"/>
      <c r="H94" s="75"/>
      <c r="I94" s="75"/>
      <c r="J94" s="75"/>
    </row>
    <row r="95" spans="2:10" x14ac:dyDescent="0.25">
      <c r="B95" s="75"/>
      <c r="C95" s="75"/>
      <c r="D95" s="75"/>
      <c r="E95" s="75"/>
      <c r="F95" s="75"/>
      <c r="G95" s="75"/>
      <c r="H95" s="75"/>
      <c r="I95" s="75"/>
      <c r="J95" s="75"/>
    </row>
    <row r="96" spans="2:10" x14ac:dyDescent="0.25">
      <c r="B96" s="75"/>
      <c r="C96" s="75"/>
      <c r="D96" s="75"/>
      <c r="E96" s="75"/>
      <c r="F96" s="75"/>
      <c r="G96" s="75"/>
      <c r="H96" s="75"/>
      <c r="I96" s="75"/>
      <c r="J96" s="75"/>
    </row>
    <row r="97" spans="2:10" x14ac:dyDescent="0.25">
      <c r="B97" s="75"/>
      <c r="C97" s="75"/>
      <c r="D97" s="75"/>
      <c r="E97" s="75"/>
      <c r="F97" s="75"/>
      <c r="G97" s="75"/>
      <c r="H97" s="75"/>
      <c r="I97" s="75"/>
      <c r="J97" s="75"/>
    </row>
    <row r="98" spans="2:10" x14ac:dyDescent="0.25">
      <c r="B98" s="75"/>
      <c r="C98" s="75"/>
      <c r="D98" s="75"/>
      <c r="E98" s="75"/>
      <c r="F98" s="75"/>
      <c r="G98" s="75"/>
      <c r="H98" s="75"/>
      <c r="I98" s="75"/>
      <c r="J98" s="75"/>
    </row>
    <row r="99" spans="2:10" x14ac:dyDescent="0.25">
      <c r="B99" s="75"/>
      <c r="C99" s="75"/>
      <c r="D99" s="75"/>
      <c r="E99" s="75"/>
      <c r="F99" s="75"/>
      <c r="G99" s="75"/>
      <c r="H99" s="75"/>
      <c r="I99" s="75"/>
      <c r="J99" s="75"/>
    </row>
    <row r="100" spans="2:10" x14ac:dyDescent="0.25">
      <c r="B100" s="75"/>
      <c r="C100" s="75"/>
      <c r="D100" s="75"/>
      <c r="E100" s="75"/>
      <c r="F100" s="75"/>
      <c r="G100" s="75"/>
      <c r="H100" s="75"/>
      <c r="I100" s="75"/>
      <c r="J100" s="75"/>
    </row>
    <row r="101" spans="2:10" x14ac:dyDescent="0.25">
      <c r="B101" s="75"/>
      <c r="C101" s="75"/>
      <c r="D101" s="75"/>
      <c r="E101" s="75"/>
      <c r="F101" s="75"/>
      <c r="G101" s="75"/>
      <c r="H101" s="75"/>
      <c r="I101" s="75"/>
      <c r="J101" s="75"/>
    </row>
    <row r="102" spans="2:10" x14ac:dyDescent="0.25">
      <c r="B102" s="75"/>
      <c r="C102" s="75"/>
      <c r="D102" s="75"/>
      <c r="E102" s="75"/>
      <c r="F102" s="75"/>
      <c r="G102" s="75"/>
      <c r="H102" s="75"/>
      <c r="I102" s="75"/>
      <c r="J102" s="75"/>
    </row>
    <row r="103" spans="2:10" x14ac:dyDescent="0.25">
      <c r="B103" s="75"/>
      <c r="C103" s="75"/>
      <c r="D103" s="75"/>
      <c r="E103" s="75"/>
      <c r="F103" s="75"/>
      <c r="G103" s="75"/>
      <c r="H103" s="75"/>
      <c r="I103" s="75"/>
      <c r="J103" s="75"/>
    </row>
    <row r="104" spans="2:10" x14ac:dyDescent="0.25">
      <c r="B104" s="75"/>
      <c r="C104" s="75"/>
      <c r="D104" s="75"/>
      <c r="E104" s="75"/>
      <c r="F104" s="75"/>
      <c r="G104" s="75"/>
      <c r="H104" s="75"/>
      <c r="I104" s="75"/>
      <c r="J104" s="75"/>
    </row>
    <row r="105" spans="2:10" x14ac:dyDescent="0.25">
      <c r="B105" s="75"/>
      <c r="C105" s="75"/>
      <c r="D105" s="75"/>
      <c r="E105" s="75"/>
      <c r="F105" s="75"/>
      <c r="G105" s="75"/>
      <c r="H105" s="75"/>
      <c r="I105" s="75"/>
      <c r="J105" s="75"/>
    </row>
    <row r="106" spans="2:10" x14ac:dyDescent="0.25">
      <c r="B106" s="75"/>
      <c r="C106" s="75"/>
      <c r="D106" s="75"/>
      <c r="E106" s="75"/>
      <c r="F106" s="75"/>
      <c r="G106" s="75"/>
      <c r="H106" s="75"/>
      <c r="I106" s="75"/>
      <c r="J106" s="75"/>
    </row>
    <row r="107" spans="2:10" x14ac:dyDescent="0.25">
      <c r="B107" s="75"/>
      <c r="C107" s="75"/>
      <c r="D107" s="75"/>
      <c r="E107" s="75"/>
      <c r="F107" s="75"/>
      <c r="G107" s="75"/>
      <c r="H107" s="75"/>
      <c r="I107" s="75"/>
      <c r="J107" s="75"/>
    </row>
    <row r="108" spans="2:10" x14ac:dyDescent="0.25">
      <c r="B108" s="75"/>
      <c r="C108" s="75"/>
      <c r="D108" s="75"/>
      <c r="E108" s="75"/>
      <c r="F108" s="75"/>
      <c r="G108" s="75"/>
      <c r="H108" s="75"/>
      <c r="I108" s="75"/>
      <c r="J108" s="75"/>
    </row>
    <row r="109" spans="2:10" x14ac:dyDescent="0.25">
      <c r="B109" s="75"/>
      <c r="C109" s="75"/>
      <c r="D109" s="75"/>
      <c r="E109" s="75"/>
      <c r="F109" s="75"/>
      <c r="G109" s="75"/>
      <c r="H109" s="75"/>
      <c r="I109" s="75"/>
      <c r="J109" s="75"/>
    </row>
    <row r="110" spans="2:10" x14ac:dyDescent="0.25">
      <c r="B110" s="75"/>
      <c r="C110" s="75"/>
      <c r="D110" s="75"/>
      <c r="E110" s="75"/>
      <c r="F110" s="75"/>
      <c r="G110" s="75"/>
      <c r="H110" s="75"/>
      <c r="I110" s="75"/>
      <c r="J110" s="75"/>
    </row>
    <row r="111" spans="2:10" x14ac:dyDescent="0.25">
      <c r="B111" s="75"/>
      <c r="C111" s="75"/>
      <c r="D111" s="75"/>
      <c r="E111" s="75"/>
      <c r="F111" s="75"/>
      <c r="G111" s="75"/>
      <c r="H111" s="75"/>
      <c r="I111" s="75"/>
      <c r="J111" s="75"/>
    </row>
    <row r="112" spans="2:10" x14ac:dyDescent="0.25">
      <c r="B112" s="75"/>
      <c r="C112" s="75"/>
      <c r="D112" s="75"/>
      <c r="E112" s="75"/>
      <c r="F112" s="75"/>
      <c r="G112" s="75"/>
      <c r="H112" s="75"/>
      <c r="I112" s="75"/>
      <c r="J112" s="75"/>
    </row>
    <row r="113" spans="2:10" x14ac:dyDescent="0.25">
      <c r="B113" s="75"/>
      <c r="C113" s="75"/>
      <c r="D113" s="75"/>
      <c r="E113" s="75"/>
      <c r="F113" s="75"/>
      <c r="G113" s="75"/>
      <c r="H113" s="75"/>
      <c r="I113" s="75"/>
      <c r="J113" s="75"/>
    </row>
    <row r="114" spans="2:10" x14ac:dyDescent="0.25">
      <c r="B114" s="75"/>
      <c r="C114" s="75"/>
      <c r="D114" s="75"/>
      <c r="E114" s="75"/>
      <c r="F114" s="75"/>
      <c r="G114" s="75"/>
      <c r="H114" s="75"/>
      <c r="I114" s="75"/>
      <c r="J114" s="75"/>
    </row>
    <row r="115" spans="2:10" x14ac:dyDescent="0.25">
      <c r="B115" s="75"/>
      <c r="C115" s="75"/>
      <c r="D115" s="75"/>
      <c r="E115" s="75"/>
      <c r="F115" s="75"/>
      <c r="G115" s="75"/>
      <c r="H115" s="75"/>
      <c r="I115" s="75"/>
      <c r="J115" s="75"/>
    </row>
    <row r="116" spans="2:10" x14ac:dyDescent="0.25">
      <c r="B116" s="75"/>
      <c r="C116" s="75"/>
      <c r="D116" s="75"/>
      <c r="E116" s="75"/>
      <c r="F116" s="75"/>
      <c r="G116" s="75"/>
      <c r="H116" s="75"/>
      <c r="I116" s="75"/>
      <c r="J116" s="75"/>
    </row>
    <row r="117" spans="2:10" x14ac:dyDescent="0.25">
      <c r="B117" s="75"/>
      <c r="C117" s="75"/>
      <c r="D117" s="75"/>
      <c r="E117" s="75"/>
      <c r="F117" s="75"/>
      <c r="G117" s="75"/>
      <c r="H117" s="75"/>
      <c r="I117" s="75"/>
      <c r="J117" s="75"/>
    </row>
    <row r="118" spans="2:10" x14ac:dyDescent="0.25">
      <c r="B118" s="75"/>
      <c r="C118" s="75"/>
      <c r="D118" s="75"/>
      <c r="E118" s="75"/>
      <c r="F118" s="75"/>
      <c r="G118" s="75"/>
      <c r="H118" s="75"/>
      <c r="I118" s="75"/>
      <c r="J118" s="75"/>
    </row>
    <row r="119" spans="2:10" x14ac:dyDescent="0.25">
      <c r="B119" s="75"/>
      <c r="C119" s="75"/>
      <c r="D119" s="75"/>
      <c r="E119" s="75"/>
      <c r="F119" s="75"/>
      <c r="G119" s="75"/>
      <c r="H119" s="75"/>
      <c r="I119" s="75"/>
      <c r="J119" s="75"/>
    </row>
    <row r="120" spans="2:10" x14ac:dyDescent="0.25">
      <c r="B120" s="75"/>
      <c r="C120" s="75"/>
      <c r="D120" s="75"/>
      <c r="E120" s="75"/>
      <c r="F120" s="75"/>
      <c r="G120" s="75"/>
      <c r="H120" s="75"/>
      <c r="I120" s="75"/>
      <c r="J120" s="75"/>
    </row>
    <row r="121" spans="2:10" x14ac:dyDescent="0.25">
      <c r="B121" s="75"/>
      <c r="C121" s="75"/>
      <c r="D121" s="75"/>
      <c r="E121" s="75"/>
      <c r="F121" s="75"/>
      <c r="G121" s="75"/>
      <c r="H121" s="75"/>
      <c r="I121" s="75"/>
      <c r="J121" s="75"/>
    </row>
    <row r="122" spans="2:10" x14ac:dyDescent="0.25">
      <c r="B122" s="75"/>
      <c r="C122" s="75"/>
      <c r="D122" s="75"/>
      <c r="E122" s="75"/>
      <c r="F122" s="75"/>
      <c r="G122" s="75"/>
      <c r="H122" s="75"/>
      <c r="I122" s="75"/>
      <c r="J122" s="75"/>
    </row>
    <row r="123" spans="2:10" x14ac:dyDescent="0.25">
      <c r="B123" s="75"/>
      <c r="C123" s="75"/>
      <c r="D123" s="75"/>
      <c r="E123" s="75"/>
      <c r="F123" s="75"/>
      <c r="G123" s="75"/>
      <c r="H123" s="75"/>
      <c r="I123" s="75"/>
      <c r="J123" s="75"/>
    </row>
    <row r="124" spans="2:10" x14ac:dyDescent="0.25">
      <c r="B124" s="75"/>
      <c r="C124" s="75"/>
      <c r="D124" s="75"/>
      <c r="E124" s="75"/>
      <c r="F124" s="75"/>
      <c r="G124" s="75"/>
      <c r="H124" s="75"/>
      <c r="I124" s="75"/>
      <c r="J124" s="75"/>
    </row>
    <row r="125" spans="2:10" x14ac:dyDescent="0.25">
      <c r="B125" s="75"/>
      <c r="C125" s="75"/>
      <c r="D125" s="75"/>
      <c r="E125" s="75"/>
      <c r="F125" s="75"/>
      <c r="G125" s="75"/>
      <c r="H125" s="75"/>
      <c r="I125" s="75"/>
      <c r="J125" s="75"/>
    </row>
    <row r="126" spans="2:10" x14ac:dyDescent="0.25">
      <c r="B126" s="75"/>
      <c r="C126" s="75"/>
      <c r="D126" s="75"/>
      <c r="E126" s="75"/>
      <c r="F126" s="75"/>
      <c r="G126" s="75"/>
      <c r="H126" s="75"/>
      <c r="I126" s="75"/>
      <c r="J126" s="75"/>
    </row>
    <row r="127" spans="2:10" x14ac:dyDescent="0.25">
      <c r="B127" s="75"/>
      <c r="C127" s="75"/>
      <c r="D127" s="75"/>
      <c r="E127" s="75"/>
      <c r="F127" s="75"/>
      <c r="G127" s="75"/>
      <c r="H127" s="75"/>
      <c r="I127" s="75"/>
      <c r="J127" s="75"/>
    </row>
    <row r="128" spans="2:10" x14ac:dyDescent="0.25">
      <c r="B128" s="75"/>
      <c r="C128" s="75"/>
      <c r="D128" s="75"/>
      <c r="E128" s="75"/>
      <c r="F128" s="75"/>
      <c r="G128" s="75"/>
      <c r="H128" s="75"/>
      <c r="I128" s="75"/>
      <c r="J128" s="75"/>
    </row>
    <row r="129" spans="2:10" x14ac:dyDescent="0.25">
      <c r="B129" s="75"/>
      <c r="C129" s="75"/>
      <c r="D129" s="75"/>
      <c r="E129" s="75"/>
      <c r="F129" s="75"/>
      <c r="G129" s="75"/>
      <c r="H129" s="75"/>
      <c r="I129" s="75"/>
      <c r="J129" s="75"/>
    </row>
    <row r="130" spans="2:10" x14ac:dyDescent="0.25">
      <c r="B130" s="75"/>
      <c r="C130" s="75"/>
      <c r="D130" s="75"/>
      <c r="E130" s="75"/>
      <c r="F130" s="75"/>
      <c r="G130" s="75"/>
      <c r="H130" s="75"/>
      <c r="I130" s="75"/>
      <c r="J130" s="75"/>
    </row>
    <row r="131" spans="2:10" x14ac:dyDescent="0.25">
      <c r="B131" s="75"/>
      <c r="C131" s="75"/>
      <c r="D131" s="75"/>
      <c r="E131" s="75"/>
      <c r="F131" s="75"/>
      <c r="G131" s="75"/>
      <c r="H131" s="75"/>
      <c r="I131" s="75"/>
      <c r="J131" s="75"/>
    </row>
    <row r="132" spans="2:10" x14ac:dyDescent="0.25">
      <c r="B132" s="75"/>
      <c r="C132" s="75"/>
      <c r="D132" s="75"/>
      <c r="E132" s="75"/>
      <c r="F132" s="75"/>
      <c r="G132" s="75"/>
      <c r="H132" s="75"/>
      <c r="I132" s="75"/>
      <c r="J132" s="75"/>
    </row>
    <row r="133" spans="2:10" x14ac:dyDescent="0.25">
      <c r="B133" s="75"/>
      <c r="C133" s="75"/>
      <c r="D133" s="75"/>
      <c r="E133" s="75"/>
      <c r="F133" s="75"/>
      <c r="G133" s="75"/>
      <c r="H133" s="75"/>
      <c r="I133" s="75"/>
      <c r="J133" s="75"/>
    </row>
    <row r="134" spans="2:10" x14ac:dyDescent="0.25">
      <c r="B134" s="75"/>
      <c r="C134" s="75"/>
      <c r="D134" s="75"/>
      <c r="E134" s="75"/>
      <c r="F134" s="75"/>
      <c r="G134" s="75"/>
      <c r="H134" s="75"/>
      <c r="I134" s="75"/>
      <c r="J134" s="75"/>
    </row>
    <row r="135" spans="2:10" x14ac:dyDescent="0.25">
      <c r="B135" s="75"/>
      <c r="C135" s="75"/>
      <c r="D135" s="75"/>
      <c r="E135" s="75"/>
      <c r="F135" s="75"/>
      <c r="G135" s="75"/>
      <c r="H135" s="75"/>
      <c r="I135" s="75"/>
      <c r="J135" s="75"/>
    </row>
    <row r="136" spans="2:10" x14ac:dyDescent="0.25">
      <c r="B136" s="75"/>
      <c r="C136" s="75"/>
      <c r="D136" s="75"/>
      <c r="E136" s="75"/>
      <c r="F136" s="75"/>
      <c r="G136" s="75"/>
      <c r="H136" s="75"/>
      <c r="I136" s="75"/>
      <c r="J136" s="75"/>
    </row>
    <row r="137" spans="2:10" x14ac:dyDescent="0.25">
      <c r="B137" s="75"/>
      <c r="C137" s="75"/>
      <c r="D137" s="75"/>
      <c r="E137" s="75"/>
      <c r="F137" s="75"/>
      <c r="G137" s="75"/>
      <c r="H137" s="75"/>
      <c r="I137" s="75"/>
      <c r="J137" s="75"/>
    </row>
    <row r="138" spans="2:10" x14ac:dyDescent="0.25">
      <c r="B138" s="75"/>
      <c r="C138" s="75"/>
      <c r="D138" s="75"/>
      <c r="E138" s="75"/>
      <c r="F138" s="75"/>
      <c r="G138" s="75"/>
      <c r="H138" s="75"/>
      <c r="I138" s="75"/>
      <c r="J138" s="75"/>
    </row>
    <row r="139" spans="2:10" x14ac:dyDescent="0.25">
      <c r="B139" s="75"/>
      <c r="C139" s="75"/>
      <c r="D139" s="75"/>
      <c r="E139" s="75"/>
      <c r="F139" s="75"/>
      <c r="G139" s="75"/>
      <c r="H139" s="75"/>
      <c r="I139" s="75"/>
      <c r="J139" s="75"/>
    </row>
    <row r="140" spans="2:10" x14ac:dyDescent="0.25">
      <c r="B140" s="75"/>
      <c r="C140" s="75"/>
      <c r="D140" s="75"/>
      <c r="E140" s="75"/>
      <c r="F140" s="75"/>
      <c r="G140" s="75"/>
      <c r="H140" s="75"/>
      <c r="I140" s="75"/>
      <c r="J140" s="75"/>
    </row>
    <row r="141" spans="2:10" x14ac:dyDescent="0.25">
      <c r="B141" s="75"/>
      <c r="C141" s="75"/>
      <c r="D141" s="75"/>
      <c r="E141" s="75"/>
      <c r="F141" s="75"/>
      <c r="G141" s="75"/>
      <c r="H141" s="75"/>
      <c r="I141" s="75"/>
      <c r="J141" s="75"/>
    </row>
    <row r="142" spans="2:10" x14ac:dyDescent="0.25">
      <c r="B142" s="75"/>
      <c r="C142" s="75"/>
      <c r="D142" s="75"/>
      <c r="E142" s="75"/>
      <c r="F142" s="75"/>
      <c r="G142" s="75"/>
      <c r="H142" s="75"/>
      <c r="I142" s="75"/>
      <c r="J142" s="75"/>
    </row>
    <row r="143" spans="2:10" x14ac:dyDescent="0.25">
      <c r="B143" s="75"/>
      <c r="C143" s="75"/>
      <c r="D143" s="75"/>
      <c r="E143" s="75"/>
      <c r="F143" s="75"/>
      <c r="G143" s="75"/>
      <c r="H143" s="75"/>
      <c r="I143" s="75"/>
      <c r="J143" s="75"/>
    </row>
    <row r="144" spans="2:10" x14ac:dyDescent="0.25">
      <c r="B144" s="75"/>
      <c r="C144" s="75"/>
      <c r="D144" s="75"/>
      <c r="E144" s="75"/>
      <c r="F144" s="75"/>
      <c r="G144" s="75"/>
      <c r="H144" s="75"/>
      <c r="I144" s="75"/>
      <c r="J144" s="75"/>
    </row>
    <row r="145" spans="2:10" x14ac:dyDescent="0.25">
      <c r="B145" s="75"/>
      <c r="C145" s="75"/>
      <c r="D145" s="75"/>
      <c r="E145" s="75"/>
      <c r="F145" s="75"/>
      <c r="G145" s="75"/>
      <c r="H145" s="75"/>
      <c r="I145" s="75"/>
      <c r="J145" s="75"/>
    </row>
    <row r="146" spans="2:10" x14ac:dyDescent="0.25">
      <c r="B146" s="75"/>
      <c r="C146" s="75"/>
      <c r="D146" s="75"/>
      <c r="E146" s="75"/>
      <c r="F146" s="75"/>
      <c r="G146" s="75"/>
      <c r="H146" s="75"/>
      <c r="I146" s="75"/>
      <c r="J146" s="75"/>
    </row>
    <row r="147" spans="2:10" x14ac:dyDescent="0.25">
      <c r="B147" s="75"/>
      <c r="C147" s="75"/>
      <c r="D147" s="75"/>
      <c r="E147" s="75"/>
      <c r="F147" s="75"/>
      <c r="G147" s="75"/>
      <c r="H147" s="75"/>
      <c r="I147" s="75"/>
      <c r="J147" s="75"/>
    </row>
    <row r="148" spans="2:10" x14ac:dyDescent="0.25">
      <c r="B148" s="75"/>
      <c r="C148" s="75"/>
      <c r="D148" s="75"/>
      <c r="E148" s="75"/>
      <c r="F148" s="75"/>
      <c r="G148" s="75"/>
      <c r="H148" s="75"/>
      <c r="I148" s="75"/>
      <c r="J148" s="75"/>
    </row>
    <row r="149" spans="2:10" x14ac:dyDescent="0.25">
      <c r="B149" s="75"/>
      <c r="C149" s="75"/>
      <c r="D149" s="75"/>
      <c r="E149" s="75"/>
      <c r="F149" s="75"/>
      <c r="G149" s="75"/>
      <c r="H149" s="75"/>
      <c r="I149" s="75"/>
      <c r="J149" s="75"/>
    </row>
    <row r="150" spans="2:10" x14ac:dyDescent="0.25">
      <c r="B150" s="75"/>
      <c r="C150" s="75"/>
      <c r="D150" s="75"/>
      <c r="E150" s="75"/>
      <c r="F150" s="75"/>
      <c r="G150" s="75"/>
      <c r="H150" s="75"/>
      <c r="I150" s="75"/>
      <c r="J150" s="75"/>
    </row>
    <row r="151" spans="2:10" x14ac:dyDescent="0.25">
      <c r="B151" s="75"/>
      <c r="C151" s="75"/>
      <c r="D151" s="75"/>
      <c r="E151" s="75"/>
      <c r="F151" s="75"/>
      <c r="G151" s="75"/>
      <c r="H151" s="75"/>
      <c r="I151" s="75"/>
      <c r="J151" s="75"/>
    </row>
    <row r="152" spans="2:10" x14ac:dyDescent="0.25">
      <c r="B152" s="75"/>
      <c r="C152" s="75"/>
      <c r="D152" s="75"/>
      <c r="E152" s="75"/>
      <c r="F152" s="75"/>
      <c r="G152" s="75"/>
      <c r="H152" s="75"/>
      <c r="I152" s="75"/>
      <c r="J152" s="75"/>
    </row>
  </sheetData>
  <mergeCells count="3">
    <mergeCell ref="B6:D6"/>
    <mergeCell ref="E6:G6"/>
    <mergeCell ref="H6:J6"/>
  </mergeCells>
  <pageMargins left="0.70866141732283472" right="0.19685039370078741" top="3.937007874015748E-2" bottom="3.937007874015748E-2" header="0" footer="0.31496062992125984"/>
  <pageSetup paperSize="9" scale="70" orientation="landscape" cellComments="asDisplayed"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tabColor rgb="FF00B050"/>
  </sheetPr>
  <dimension ref="A1:J100"/>
  <sheetViews>
    <sheetView zoomScaleNormal="100" workbookViewId="0">
      <selection activeCell="D13" sqref="D13"/>
    </sheetView>
  </sheetViews>
  <sheetFormatPr baseColWidth="10" defaultRowHeight="15" x14ac:dyDescent="0.25"/>
  <cols>
    <col min="1" max="1" width="39.7109375" style="127" customWidth="1"/>
    <col min="2" max="10" width="14.140625" style="127" customWidth="1"/>
    <col min="11" max="16384" width="11.42578125" style="127"/>
  </cols>
  <sheetData>
    <row r="1" spans="1:10" x14ac:dyDescent="0.25">
      <c r="A1" s="224" t="s">
        <v>975</v>
      </c>
      <c r="B1" s="161"/>
      <c r="C1" s="161"/>
      <c r="D1" s="161"/>
      <c r="E1" s="161"/>
      <c r="F1" s="161"/>
      <c r="G1" s="161"/>
      <c r="H1" s="161"/>
      <c r="I1" s="161"/>
    </row>
    <row r="2" spans="1:10" x14ac:dyDescent="0.25">
      <c r="A2" s="161"/>
      <c r="B2" s="161"/>
      <c r="C2" s="161"/>
      <c r="D2" s="161"/>
      <c r="E2" s="161"/>
      <c r="F2" s="161"/>
      <c r="G2" s="161"/>
      <c r="H2" s="161"/>
      <c r="I2" s="161"/>
    </row>
    <row r="3" spans="1:10" x14ac:dyDescent="0.25">
      <c r="A3" s="370"/>
      <c r="B3"/>
      <c r="C3"/>
      <c r="D3"/>
      <c r="E3"/>
      <c r="F3"/>
      <c r="G3"/>
      <c r="H3" s="618"/>
      <c r="I3"/>
    </row>
    <row r="4" spans="1:10" x14ac:dyDescent="0.25">
      <c r="A4" s="381"/>
      <c r="B4" s="1156" t="s">
        <v>1370</v>
      </c>
      <c r="C4" s="1171"/>
      <c r="D4" s="1157"/>
      <c r="E4" s="1156" t="s">
        <v>1371</v>
      </c>
      <c r="F4" s="1171"/>
      <c r="G4" s="1157"/>
      <c r="H4" s="1156" t="s">
        <v>578</v>
      </c>
      <c r="I4" s="1171"/>
      <c r="J4" s="1157"/>
    </row>
    <row r="5" spans="1:10" x14ac:dyDescent="0.25">
      <c r="A5" s="371" t="s">
        <v>1440</v>
      </c>
      <c r="B5" s="382" t="s">
        <v>1373</v>
      </c>
      <c r="C5" s="382" t="s">
        <v>1374</v>
      </c>
      <c r="D5" s="392" t="s">
        <v>26</v>
      </c>
      <c r="E5" s="382" t="s">
        <v>1373</v>
      </c>
      <c r="F5" s="382" t="s">
        <v>1374</v>
      </c>
      <c r="G5" s="392" t="s">
        <v>26</v>
      </c>
      <c r="H5" s="382" t="s">
        <v>1373</v>
      </c>
      <c r="I5" s="382" t="s">
        <v>1374</v>
      </c>
      <c r="J5" s="392" t="s">
        <v>26</v>
      </c>
    </row>
    <row r="6" spans="1:10" x14ac:dyDescent="0.25">
      <c r="A6" s="469" t="s">
        <v>2464</v>
      </c>
      <c r="B6" s="377">
        <v>7</v>
      </c>
      <c r="C6" s="377">
        <v>14</v>
      </c>
      <c r="D6" s="378">
        <f>B6+C6</f>
        <v>21</v>
      </c>
      <c r="E6" s="377">
        <v>0</v>
      </c>
      <c r="F6" s="377">
        <v>0</v>
      </c>
      <c r="G6" s="378">
        <f>SUM(E6:F6)</f>
        <v>0</v>
      </c>
      <c r="H6" s="377">
        <v>7</v>
      </c>
      <c r="I6" s="377">
        <v>14</v>
      </c>
      <c r="J6" s="378">
        <f t="shared" ref="J6:J11" si="0">SUM(H6:I6)</f>
        <v>21</v>
      </c>
    </row>
    <row r="7" spans="1:10" x14ac:dyDescent="0.25">
      <c r="A7" s="469" t="s">
        <v>2465</v>
      </c>
      <c r="B7" s="377">
        <v>1098</v>
      </c>
      <c r="C7" s="377">
        <v>628</v>
      </c>
      <c r="D7" s="378">
        <f t="shared" ref="D7:D11" si="1">B7+C7</f>
        <v>1726</v>
      </c>
      <c r="E7" s="377">
        <v>0</v>
      </c>
      <c r="F7" s="377">
        <v>0</v>
      </c>
      <c r="G7" s="378">
        <f>SUM(E7:F7)</f>
        <v>0</v>
      </c>
      <c r="H7" s="377">
        <v>1098</v>
      </c>
      <c r="I7" s="377">
        <v>628</v>
      </c>
      <c r="J7" s="378">
        <f t="shared" si="0"/>
        <v>1726</v>
      </c>
    </row>
    <row r="8" spans="1:10" x14ac:dyDescent="0.25">
      <c r="A8" s="469" t="s">
        <v>2466</v>
      </c>
      <c r="B8" s="377">
        <v>253</v>
      </c>
      <c r="C8" s="377">
        <v>282</v>
      </c>
      <c r="D8" s="378">
        <f t="shared" si="1"/>
        <v>535</v>
      </c>
      <c r="E8" s="377">
        <v>0</v>
      </c>
      <c r="F8" s="377">
        <v>0</v>
      </c>
      <c r="G8" s="378">
        <f>SUM(E8:F8)</f>
        <v>0</v>
      </c>
      <c r="H8" s="377">
        <v>253</v>
      </c>
      <c r="I8" s="377">
        <v>282</v>
      </c>
      <c r="J8" s="378">
        <f t="shared" si="0"/>
        <v>535</v>
      </c>
    </row>
    <row r="9" spans="1:10" x14ac:dyDescent="0.25">
      <c r="A9" s="469" t="s">
        <v>2467</v>
      </c>
      <c r="B9" s="377">
        <v>389</v>
      </c>
      <c r="C9" s="377">
        <v>13</v>
      </c>
      <c r="D9" s="378">
        <f t="shared" si="1"/>
        <v>402</v>
      </c>
      <c r="E9" s="377">
        <v>0</v>
      </c>
      <c r="F9" s="377">
        <v>0</v>
      </c>
      <c r="G9" s="378">
        <f>SUM(E9:F9)</f>
        <v>0</v>
      </c>
      <c r="H9" s="377">
        <v>389</v>
      </c>
      <c r="I9" s="377">
        <v>13</v>
      </c>
      <c r="J9" s="378">
        <f t="shared" si="0"/>
        <v>402</v>
      </c>
    </row>
    <row r="10" spans="1:10" x14ac:dyDescent="0.25">
      <c r="A10" s="469" t="s">
        <v>2468</v>
      </c>
      <c r="B10" s="377">
        <v>120</v>
      </c>
      <c r="C10" s="377">
        <v>53</v>
      </c>
      <c r="D10" s="378">
        <f t="shared" si="1"/>
        <v>173</v>
      </c>
      <c r="E10" s="377">
        <v>0</v>
      </c>
      <c r="F10" s="377">
        <v>0</v>
      </c>
      <c r="G10" s="378">
        <f>SUM(E10:F10)</f>
        <v>0</v>
      </c>
      <c r="H10" s="377">
        <v>120</v>
      </c>
      <c r="I10" s="377">
        <v>53</v>
      </c>
      <c r="J10" s="378">
        <f t="shared" si="0"/>
        <v>173</v>
      </c>
    </row>
    <row r="11" spans="1:10" x14ac:dyDescent="0.25">
      <c r="A11" s="470" t="s">
        <v>26</v>
      </c>
      <c r="B11" s="378">
        <f t="shared" ref="B11:G11" si="2">SUM(B6:B10)</f>
        <v>1867</v>
      </c>
      <c r="C11" s="378">
        <f t="shared" si="2"/>
        <v>990</v>
      </c>
      <c r="D11" s="378">
        <f t="shared" si="1"/>
        <v>2857</v>
      </c>
      <c r="E11" s="378">
        <f t="shared" si="2"/>
        <v>0</v>
      </c>
      <c r="F11" s="378">
        <f t="shared" si="2"/>
        <v>0</v>
      </c>
      <c r="G11" s="378">
        <f t="shared" si="2"/>
        <v>0</v>
      </c>
      <c r="H11" s="377">
        <f>SUM(H6:H10)</f>
        <v>1867</v>
      </c>
      <c r="I11" s="377">
        <f t="shared" ref="I11" si="3">SUM(C11,F11)</f>
        <v>990</v>
      </c>
      <c r="J11" s="378">
        <f t="shared" si="0"/>
        <v>2857</v>
      </c>
    </row>
    <row r="12" spans="1:10" x14ac:dyDescent="0.25">
      <c r="B12" s="128"/>
      <c r="C12" s="128"/>
      <c r="D12" s="128"/>
      <c r="E12" s="128"/>
      <c r="F12" s="128"/>
      <c r="G12" s="128"/>
      <c r="H12" s="128"/>
      <c r="I12" s="128"/>
    </row>
    <row r="13" spans="1:10" x14ac:dyDescent="0.25">
      <c r="B13" s="128"/>
      <c r="C13" s="128"/>
      <c r="D13" s="128"/>
      <c r="E13" s="128"/>
      <c r="F13" s="128"/>
      <c r="G13" s="128"/>
      <c r="H13" s="128"/>
      <c r="I13" s="128"/>
    </row>
    <row r="14" spans="1:10" x14ac:dyDescent="0.25">
      <c r="A14" s="667"/>
      <c r="B14" s="128"/>
      <c r="C14" s="128"/>
      <c r="D14" s="128"/>
      <c r="E14" s="128"/>
      <c r="F14" s="128"/>
      <c r="G14" s="128"/>
      <c r="H14" s="128"/>
      <c r="I14" s="128"/>
    </row>
    <row r="15" spans="1:10" x14ac:dyDescent="0.25">
      <c r="B15" s="128"/>
      <c r="C15" s="128"/>
      <c r="D15" s="128"/>
      <c r="E15" s="128"/>
      <c r="F15" s="128"/>
      <c r="G15" s="128"/>
      <c r="H15" s="128"/>
      <c r="I15" s="128"/>
    </row>
    <row r="16" spans="1:10" x14ac:dyDescent="0.25">
      <c r="B16" s="128"/>
      <c r="C16" s="128"/>
      <c r="D16" s="128"/>
      <c r="E16" s="128"/>
      <c r="F16" s="128"/>
      <c r="G16" s="128"/>
      <c r="H16" s="128"/>
      <c r="I16" s="128"/>
    </row>
    <row r="17" spans="2:9" x14ac:dyDescent="0.25">
      <c r="B17" s="128"/>
      <c r="C17" s="128"/>
      <c r="D17" s="128"/>
      <c r="E17" s="128"/>
      <c r="F17" s="128"/>
      <c r="G17" s="128"/>
      <c r="H17" s="128"/>
      <c r="I17" s="128"/>
    </row>
    <row r="18" spans="2:9" x14ac:dyDescent="0.25">
      <c r="B18" s="128"/>
      <c r="C18" s="128"/>
      <c r="D18" s="128"/>
      <c r="E18" s="128"/>
      <c r="F18" s="128"/>
      <c r="G18" s="128"/>
      <c r="H18" s="128"/>
      <c r="I18" s="128"/>
    </row>
    <row r="19" spans="2:9" x14ac:dyDescent="0.25">
      <c r="B19" s="128"/>
      <c r="C19" s="128"/>
      <c r="D19" s="128"/>
      <c r="E19" s="128"/>
      <c r="F19" s="128"/>
      <c r="G19" s="128"/>
      <c r="H19" s="128"/>
      <c r="I19" s="128"/>
    </row>
    <row r="20" spans="2:9" x14ac:dyDescent="0.25">
      <c r="B20" s="128"/>
      <c r="C20" s="128"/>
      <c r="D20" s="128"/>
      <c r="E20" s="128"/>
      <c r="F20" s="128"/>
      <c r="G20" s="128"/>
      <c r="H20" s="128"/>
      <c r="I20" s="128"/>
    </row>
    <row r="21" spans="2:9" x14ac:dyDescent="0.25">
      <c r="B21" s="128"/>
      <c r="C21" s="128"/>
      <c r="D21" s="128"/>
      <c r="E21" s="128"/>
      <c r="F21" s="128"/>
      <c r="G21" s="128"/>
      <c r="H21" s="128"/>
      <c r="I21" s="128"/>
    </row>
    <row r="22" spans="2:9" x14ac:dyDescent="0.25">
      <c r="B22" s="128"/>
      <c r="C22" s="128"/>
      <c r="D22" s="128"/>
      <c r="E22" s="128"/>
      <c r="F22" s="128"/>
      <c r="G22" s="128"/>
      <c r="H22" s="128"/>
      <c r="I22" s="128"/>
    </row>
    <row r="23" spans="2:9" x14ac:dyDescent="0.25">
      <c r="B23" s="128"/>
      <c r="C23" s="128"/>
      <c r="D23" s="128"/>
      <c r="E23" s="128"/>
      <c r="F23" s="128"/>
      <c r="G23" s="128"/>
      <c r="H23" s="128"/>
      <c r="I23" s="128"/>
    </row>
    <row r="24" spans="2:9" x14ac:dyDescent="0.25">
      <c r="B24" s="128"/>
      <c r="C24" s="128"/>
      <c r="D24" s="128"/>
      <c r="E24" s="128"/>
      <c r="F24" s="128"/>
      <c r="G24" s="128"/>
      <c r="H24" s="128"/>
      <c r="I24" s="128"/>
    </row>
    <row r="25" spans="2:9" x14ac:dyDescent="0.25">
      <c r="B25" s="128"/>
      <c r="C25" s="128"/>
      <c r="D25" s="128"/>
      <c r="E25" s="128"/>
      <c r="F25" s="128"/>
      <c r="G25" s="128"/>
      <c r="H25" s="128"/>
      <c r="I25" s="128"/>
    </row>
    <row r="26" spans="2:9" x14ac:dyDescent="0.25">
      <c r="B26" s="128"/>
      <c r="C26" s="128"/>
      <c r="D26" s="128"/>
      <c r="E26" s="128"/>
      <c r="F26" s="128"/>
      <c r="G26" s="128"/>
      <c r="H26" s="128"/>
      <c r="I26" s="128"/>
    </row>
    <row r="27" spans="2:9" x14ac:dyDescent="0.25">
      <c r="B27" s="128"/>
      <c r="C27" s="128"/>
      <c r="D27" s="128"/>
      <c r="E27" s="128"/>
      <c r="F27" s="128"/>
      <c r="G27" s="128"/>
      <c r="H27" s="128"/>
      <c r="I27" s="128"/>
    </row>
    <row r="28" spans="2:9" x14ac:dyDescent="0.25">
      <c r="B28" s="128"/>
      <c r="C28" s="128"/>
      <c r="D28" s="128"/>
      <c r="E28" s="128"/>
      <c r="F28" s="128"/>
      <c r="G28" s="128"/>
      <c r="H28" s="128"/>
      <c r="I28" s="128"/>
    </row>
    <row r="29" spans="2:9" x14ac:dyDescent="0.25">
      <c r="B29" s="128"/>
      <c r="C29" s="128"/>
      <c r="D29" s="128"/>
      <c r="E29" s="128"/>
      <c r="F29" s="128"/>
      <c r="G29" s="128"/>
      <c r="H29" s="128"/>
      <c r="I29" s="128"/>
    </row>
    <row r="30" spans="2:9" x14ac:dyDescent="0.25">
      <c r="B30" s="128"/>
      <c r="C30" s="128"/>
      <c r="D30" s="128"/>
      <c r="E30" s="128"/>
      <c r="F30" s="128"/>
      <c r="G30" s="128"/>
      <c r="H30" s="128"/>
      <c r="I30" s="128"/>
    </row>
    <row r="31" spans="2:9" x14ac:dyDescent="0.25">
      <c r="B31" s="128"/>
      <c r="C31" s="128"/>
      <c r="D31" s="128"/>
      <c r="E31" s="128"/>
      <c r="F31" s="128"/>
      <c r="G31" s="128"/>
      <c r="H31" s="128"/>
      <c r="I31" s="128"/>
    </row>
    <row r="32" spans="2:9" x14ac:dyDescent="0.25">
      <c r="B32" s="128"/>
      <c r="C32" s="128"/>
      <c r="D32" s="128"/>
      <c r="E32" s="128"/>
      <c r="F32" s="128"/>
      <c r="G32" s="128"/>
      <c r="H32" s="128"/>
      <c r="I32" s="128"/>
    </row>
    <row r="33" spans="2:9" x14ac:dyDescent="0.25">
      <c r="B33" s="128"/>
      <c r="C33" s="128"/>
      <c r="D33" s="128"/>
      <c r="E33" s="128"/>
      <c r="F33" s="128"/>
      <c r="G33" s="128"/>
      <c r="H33" s="128"/>
      <c r="I33" s="128"/>
    </row>
    <row r="34" spans="2:9" x14ac:dyDescent="0.25">
      <c r="B34" s="128"/>
      <c r="C34" s="128"/>
      <c r="D34" s="128"/>
      <c r="E34" s="128"/>
      <c r="F34" s="128"/>
      <c r="G34" s="128"/>
      <c r="H34" s="128"/>
      <c r="I34" s="128"/>
    </row>
    <row r="35" spans="2:9" x14ac:dyDescent="0.25">
      <c r="B35" s="128"/>
      <c r="C35" s="128"/>
      <c r="D35" s="128"/>
      <c r="E35" s="128"/>
      <c r="F35" s="128"/>
      <c r="G35" s="128"/>
      <c r="H35" s="128"/>
      <c r="I35" s="128"/>
    </row>
    <row r="36" spans="2:9" x14ac:dyDescent="0.25">
      <c r="B36" s="128"/>
      <c r="C36" s="128"/>
      <c r="D36" s="128"/>
      <c r="E36" s="128"/>
      <c r="F36" s="128"/>
      <c r="G36" s="128"/>
      <c r="H36" s="128"/>
      <c r="I36" s="128"/>
    </row>
    <row r="37" spans="2:9" x14ac:dyDescent="0.25">
      <c r="B37" s="128"/>
      <c r="C37" s="128"/>
      <c r="D37" s="128"/>
      <c r="E37" s="128"/>
      <c r="F37" s="128"/>
      <c r="G37" s="128"/>
      <c r="H37" s="128"/>
      <c r="I37" s="128"/>
    </row>
    <row r="38" spans="2:9" x14ac:dyDescent="0.25">
      <c r="B38" s="128"/>
      <c r="C38" s="128"/>
      <c r="D38" s="128"/>
      <c r="E38" s="128"/>
      <c r="F38" s="128"/>
      <c r="G38" s="128"/>
      <c r="H38" s="128"/>
      <c r="I38" s="128"/>
    </row>
    <row r="39" spans="2:9" x14ac:dyDescent="0.25">
      <c r="B39" s="128"/>
      <c r="C39" s="128"/>
      <c r="D39" s="128"/>
      <c r="E39" s="128"/>
      <c r="F39" s="128"/>
      <c r="G39" s="128"/>
      <c r="H39" s="128"/>
      <c r="I39" s="128"/>
    </row>
    <row r="40" spans="2:9" x14ac:dyDescent="0.25">
      <c r="B40" s="128"/>
      <c r="C40" s="128"/>
      <c r="D40" s="128"/>
      <c r="E40" s="128"/>
      <c r="F40" s="128"/>
      <c r="G40" s="128"/>
      <c r="H40" s="128"/>
      <c r="I40" s="128"/>
    </row>
    <row r="41" spans="2:9" x14ac:dyDescent="0.25">
      <c r="B41" s="128"/>
      <c r="C41" s="128"/>
      <c r="D41" s="128"/>
      <c r="E41" s="128"/>
      <c r="F41" s="128"/>
      <c r="G41" s="128"/>
      <c r="H41" s="128"/>
      <c r="I41" s="128"/>
    </row>
    <row r="42" spans="2:9" x14ac:dyDescent="0.25">
      <c r="B42" s="128"/>
      <c r="C42" s="128"/>
      <c r="D42" s="128"/>
      <c r="E42" s="128"/>
      <c r="F42" s="128"/>
      <c r="G42" s="128"/>
      <c r="H42" s="128"/>
      <c r="I42" s="128"/>
    </row>
    <row r="43" spans="2:9" x14ac:dyDescent="0.25">
      <c r="B43" s="128"/>
      <c r="C43" s="128"/>
      <c r="D43" s="128"/>
      <c r="E43" s="128"/>
      <c r="F43" s="128"/>
      <c r="G43" s="128"/>
      <c r="H43" s="128"/>
      <c r="I43" s="128"/>
    </row>
    <row r="44" spans="2:9" x14ac:dyDescent="0.25">
      <c r="B44" s="128"/>
      <c r="C44" s="128"/>
      <c r="D44" s="128"/>
      <c r="E44" s="128"/>
      <c r="F44" s="128"/>
      <c r="G44" s="128"/>
      <c r="H44" s="128"/>
      <c r="I44" s="128"/>
    </row>
    <row r="45" spans="2:9" x14ac:dyDescent="0.25">
      <c r="B45" s="128"/>
      <c r="C45" s="128"/>
      <c r="D45" s="128"/>
      <c r="E45" s="128"/>
      <c r="F45" s="128"/>
      <c r="G45" s="128"/>
      <c r="H45" s="128"/>
      <c r="I45" s="128"/>
    </row>
    <row r="46" spans="2:9" x14ac:dyDescent="0.25">
      <c r="B46" s="128"/>
      <c r="C46" s="128"/>
      <c r="D46" s="128"/>
      <c r="E46" s="128"/>
      <c r="F46" s="128"/>
      <c r="G46" s="128"/>
      <c r="H46" s="128"/>
      <c r="I46" s="128"/>
    </row>
    <row r="47" spans="2:9" x14ac:dyDescent="0.25">
      <c r="B47" s="128"/>
      <c r="C47" s="128"/>
      <c r="D47" s="128"/>
      <c r="E47" s="128"/>
      <c r="F47" s="128"/>
      <c r="G47" s="128"/>
      <c r="H47" s="128"/>
      <c r="I47" s="128"/>
    </row>
    <row r="48" spans="2:9" x14ac:dyDescent="0.25">
      <c r="B48" s="128"/>
      <c r="C48" s="128"/>
      <c r="D48" s="128"/>
      <c r="E48" s="128"/>
      <c r="F48" s="128"/>
      <c r="G48" s="128"/>
      <c r="H48" s="128"/>
      <c r="I48" s="128"/>
    </row>
    <row r="49" spans="2:9" x14ac:dyDescent="0.25">
      <c r="B49" s="128"/>
      <c r="C49" s="128"/>
      <c r="D49" s="128"/>
      <c r="E49" s="128"/>
      <c r="F49" s="128"/>
      <c r="G49" s="128"/>
      <c r="H49" s="128"/>
      <c r="I49" s="128"/>
    </row>
    <row r="50" spans="2:9" x14ac:dyDescent="0.25">
      <c r="B50" s="128"/>
      <c r="C50" s="128"/>
      <c r="D50" s="128"/>
      <c r="E50" s="128"/>
      <c r="F50" s="128"/>
      <c r="G50" s="128"/>
      <c r="H50" s="128"/>
      <c r="I50" s="128"/>
    </row>
    <row r="51" spans="2:9" x14ac:dyDescent="0.25">
      <c r="B51" s="128"/>
      <c r="C51" s="128"/>
      <c r="D51" s="128"/>
      <c r="E51" s="128"/>
      <c r="F51" s="128"/>
      <c r="G51" s="128"/>
      <c r="H51" s="128"/>
      <c r="I51" s="128"/>
    </row>
    <row r="52" spans="2:9" x14ac:dyDescent="0.25">
      <c r="B52" s="128"/>
      <c r="C52" s="128"/>
      <c r="D52" s="128"/>
      <c r="E52" s="128"/>
      <c r="F52" s="128"/>
      <c r="G52" s="128"/>
      <c r="H52" s="128"/>
      <c r="I52" s="128"/>
    </row>
    <row r="53" spans="2:9" x14ac:dyDescent="0.25">
      <c r="B53" s="128"/>
      <c r="C53" s="128"/>
      <c r="D53" s="128"/>
      <c r="E53" s="128"/>
      <c r="F53" s="128"/>
      <c r="G53" s="128"/>
      <c r="H53" s="128"/>
      <c r="I53" s="128"/>
    </row>
    <row r="54" spans="2:9" x14ac:dyDescent="0.25">
      <c r="B54" s="128"/>
      <c r="C54" s="128"/>
      <c r="D54" s="128"/>
      <c r="E54" s="128"/>
      <c r="F54" s="128"/>
      <c r="G54" s="128"/>
      <c r="H54" s="128"/>
      <c r="I54" s="128"/>
    </row>
    <row r="55" spans="2:9" x14ac:dyDescent="0.25">
      <c r="B55" s="128"/>
      <c r="C55" s="128"/>
      <c r="D55" s="128"/>
      <c r="E55" s="128"/>
      <c r="F55" s="128"/>
      <c r="G55" s="128"/>
      <c r="H55" s="128"/>
      <c r="I55" s="128"/>
    </row>
    <row r="56" spans="2:9" x14ac:dyDescent="0.25">
      <c r="B56" s="128"/>
      <c r="C56" s="128"/>
      <c r="D56" s="128"/>
      <c r="E56" s="128"/>
      <c r="F56" s="128"/>
      <c r="G56" s="128"/>
      <c r="H56" s="128"/>
      <c r="I56" s="128"/>
    </row>
    <row r="57" spans="2:9" x14ac:dyDescent="0.25">
      <c r="B57" s="128"/>
      <c r="C57" s="128"/>
      <c r="D57" s="128"/>
      <c r="E57" s="128"/>
      <c r="F57" s="128"/>
      <c r="G57" s="128"/>
      <c r="H57" s="128"/>
      <c r="I57" s="128"/>
    </row>
    <row r="58" spans="2:9" x14ac:dyDescent="0.25">
      <c r="B58" s="128"/>
      <c r="C58" s="128"/>
      <c r="D58" s="128"/>
      <c r="E58" s="128"/>
      <c r="F58" s="128"/>
      <c r="G58" s="128"/>
      <c r="H58" s="128"/>
      <c r="I58" s="128"/>
    </row>
    <row r="59" spans="2:9" x14ac:dyDescent="0.25">
      <c r="B59" s="128"/>
      <c r="C59" s="128"/>
      <c r="D59" s="128"/>
      <c r="E59" s="128"/>
      <c r="F59" s="128"/>
      <c r="G59" s="128"/>
      <c r="H59" s="128"/>
      <c r="I59" s="128"/>
    </row>
    <row r="60" spans="2:9" x14ac:dyDescent="0.25">
      <c r="B60" s="128"/>
      <c r="C60" s="128"/>
      <c r="D60" s="128"/>
      <c r="E60" s="128"/>
      <c r="F60" s="128"/>
      <c r="G60" s="128"/>
      <c r="H60" s="128"/>
      <c r="I60" s="128"/>
    </row>
    <row r="61" spans="2:9" x14ac:dyDescent="0.25">
      <c r="B61" s="128"/>
      <c r="C61" s="128"/>
      <c r="D61" s="128"/>
      <c r="E61" s="128"/>
      <c r="F61" s="128"/>
      <c r="G61" s="128"/>
      <c r="H61" s="128"/>
      <c r="I61" s="128"/>
    </row>
    <row r="62" spans="2:9" x14ac:dyDescent="0.25">
      <c r="B62" s="128"/>
      <c r="C62" s="128"/>
      <c r="D62" s="128"/>
      <c r="E62" s="128"/>
      <c r="F62" s="128"/>
      <c r="G62" s="128"/>
      <c r="H62" s="128"/>
      <c r="I62" s="128"/>
    </row>
    <row r="63" spans="2:9" x14ac:dyDescent="0.25">
      <c r="B63" s="128"/>
      <c r="C63" s="128"/>
      <c r="D63" s="128"/>
      <c r="E63" s="128"/>
      <c r="F63" s="128"/>
      <c r="G63" s="128"/>
      <c r="H63" s="128"/>
      <c r="I63" s="128"/>
    </row>
    <row r="64" spans="2:9" x14ac:dyDescent="0.25">
      <c r="B64" s="128"/>
      <c r="C64" s="128"/>
      <c r="D64" s="128"/>
      <c r="E64" s="128"/>
      <c r="F64" s="128"/>
      <c r="G64" s="128"/>
      <c r="H64" s="128"/>
      <c r="I64" s="128"/>
    </row>
    <row r="65" spans="2:9" x14ac:dyDescent="0.25">
      <c r="B65" s="128"/>
      <c r="C65" s="128"/>
      <c r="D65" s="128"/>
      <c r="E65" s="128"/>
      <c r="F65" s="128"/>
      <c r="G65" s="128"/>
      <c r="H65" s="128"/>
      <c r="I65" s="128"/>
    </row>
    <row r="66" spans="2:9" x14ac:dyDescent="0.25">
      <c r="B66" s="128"/>
      <c r="C66" s="128"/>
      <c r="D66" s="128"/>
      <c r="E66" s="128"/>
      <c r="F66" s="128"/>
      <c r="G66" s="128"/>
      <c r="H66" s="128"/>
      <c r="I66" s="128"/>
    </row>
    <row r="67" spans="2:9" x14ac:dyDescent="0.25">
      <c r="B67" s="128"/>
      <c r="C67" s="128"/>
      <c r="D67" s="128"/>
      <c r="E67" s="128"/>
      <c r="F67" s="128"/>
      <c r="G67" s="128"/>
      <c r="H67" s="128"/>
      <c r="I67" s="128"/>
    </row>
    <row r="68" spans="2:9" x14ac:dyDescent="0.25">
      <c r="B68" s="128"/>
      <c r="C68" s="128"/>
      <c r="D68" s="128"/>
      <c r="E68" s="128"/>
      <c r="F68" s="128"/>
      <c r="G68" s="128"/>
      <c r="H68" s="128"/>
      <c r="I68" s="128"/>
    </row>
    <row r="69" spans="2:9" x14ac:dyDescent="0.25">
      <c r="B69" s="128"/>
      <c r="C69" s="128"/>
      <c r="D69" s="128"/>
      <c r="E69" s="128"/>
      <c r="F69" s="128"/>
      <c r="G69" s="128"/>
      <c r="H69" s="128"/>
      <c r="I69" s="128"/>
    </row>
    <row r="70" spans="2:9" x14ac:dyDescent="0.25">
      <c r="B70" s="128"/>
      <c r="C70" s="128"/>
      <c r="D70" s="128"/>
      <c r="E70" s="128"/>
      <c r="F70" s="128"/>
      <c r="G70" s="128"/>
      <c r="H70" s="128"/>
      <c r="I70" s="128"/>
    </row>
    <row r="71" spans="2:9" x14ac:dyDescent="0.25">
      <c r="B71" s="128"/>
      <c r="C71" s="128"/>
      <c r="D71" s="128"/>
      <c r="E71" s="128"/>
      <c r="F71" s="128"/>
      <c r="G71" s="128"/>
      <c r="H71" s="128"/>
      <c r="I71" s="128"/>
    </row>
    <row r="72" spans="2:9" x14ac:dyDescent="0.25">
      <c r="B72" s="128"/>
      <c r="C72" s="128"/>
      <c r="D72" s="128"/>
      <c r="E72" s="128"/>
      <c r="F72" s="128"/>
      <c r="G72" s="128"/>
      <c r="H72" s="128"/>
      <c r="I72" s="128"/>
    </row>
    <row r="73" spans="2:9" x14ac:dyDescent="0.25">
      <c r="B73" s="128"/>
      <c r="C73" s="128"/>
      <c r="D73" s="128"/>
      <c r="E73" s="128"/>
      <c r="F73" s="128"/>
      <c r="G73" s="128"/>
      <c r="H73" s="128"/>
      <c r="I73" s="128"/>
    </row>
    <row r="74" spans="2:9" x14ac:dyDescent="0.25">
      <c r="B74" s="128"/>
      <c r="C74" s="128"/>
      <c r="D74" s="128"/>
      <c r="E74" s="128"/>
      <c r="F74" s="128"/>
      <c r="G74" s="128"/>
      <c r="H74" s="128"/>
      <c r="I74" s="128"/>
    </row>
    <row r="75" spans="2:9" x14ac:dyDescent="0.25">
      <c r="B75" s="128"/>
      <c r="C75" s="128"/>
      <c r="D75" s="128"/>
      <c r="E75" s="128"/>
      <c r="F75" s="128"/>
      <c r="G75" s="128"/>
      <c r="H75" s="128"/>
      <c r="I75" s="128"/>
    </row>
    <row r="76" spans="2:9" x14ac:dyDescent="0.25">
      <c r="B76" s="128"/>
      <c r="C76" s="128"/>
      <c r="D76" s="128"/>
      <c r="E76" s="128"/>
      <c r="F76" s="128"/>
      <c r="G76" s="128"/>
      <c r="H76" s="128"/>
      <c r="I76" s="128"/>
    </row>
    <row r="77" spans="2:9" x14ac:dyDescent="0.25">
      <c r="B77" s="128"/>
      <c r="C77" s="128"/>
      <c r="D77" s="128"/>
      <c r="E77" s="128"/>
      <c r="F77" s="128"/>
      <c r="G77" s="128"/>
      <c r="H77" s="128"/>
      <c r="I77" s="128"/>
    </row>
    <row r="78" spans="2:9" x14ac:dyDescent="0.25">
      <c r="B78" s="128"/>
      <c r="C78" s="128"/>
      <c r="D78" s="128"/>
      <c r="E78" s="128"/>
      <c r="F78" s="128"/>
      <c r="G78" s="128"/>
      <c r="H78" s="128"/>
      <c r="I78" s="128"/>
    </row>
    <row r="79" spans="2:9" x14ac:dyDescent="0.25">
      <c r="B79" s="128"/>
      <c r="C79" s="128"/>
      <c r="D79" s="128"/>
      <c r="E79" s="128"/>
      <c r="F79" s="128"/>
      <c r="G79" s="128"/>
      <c r="H79" s="128"/>
      <c r="I79" s="128"/>
    </row>
    <row r="80" spans="2:9" x14ac:dyDescent="0.25">
      <c r="B80" s="128"/>
      <c r="C80" s="128"/>
      <c r="D80" s="128"/>
      <c r="E80" s="128"/>
      <c r="F80" s="128"/>
      <c r="G80" s="128"/>
      <c r="H80" s="128"/>
      <c r="I80" s="128"/>
    </row>
    <row r="81" spans="2:9" x14ac:dyDescent="0.25">
      <c r="B81" s="128"/>
      <c r="C81" s="128"/>
      <c r="D81" s="128"/>
      <c r="E81" s="128"/>
      <c r="F81" s="128"/>
      <c r="G81" s="128"/>
      <c r="H81" s="128"/>
      <c r="I81" s="128"/>
    </row>
    <row r="82" spans="2:9" x14ac:dyDescent="0.25">
      <c r="B82" s="128"/>
      <c r="C82" s="128"/>
      <c r="D82" s="128"/>
      <c r="E82" s="128"/>
      <c r="F82" s="128"/>
      <c r="G82" s="128"/>
      <c r="H82" s="128"/>
      <c r="I82" s="128"/>
    </row>
    <row r="83" spans="2:9" x14ac:dyDescent="0.25">
      <c r="B83" s="128"/>
      <c r="C83" s="128"/>
      <c r="D83" s="128"/>
      <c r="E83" s="128"/>
      <c r="F83" s="128"/>
      <c r="G83" s="128"/>
      <c r="H83" s="128"/>
      <c r="I83" s="128"/>
    </row>
    <row r="84" spans="2:9" x14ac:dyDescent="0.25">
      <c r="B84" s="128"/>
      <c r="C84" s="128"/>
      <c r="D84" s="128"/>
      <c r="E84" s="128"/>
      <c r="F84" s="128"/>
      <c r="G84" s="128"/>
      <c r="H84" s="128"/>
      <c r="I84" s="128"/>
    </row>
    <row r="85" spans="2:9" x14ac:dyDescent="0.25">
      <c r="B85" s="128"/>
      <c r="C85" s="128"/>
      <c r="D85" s="128"/>
      <c r="E85" s="128"/>
      <c r="F85" s="128"/>
      <c r="G85" s="128"/>
      <c r="H85" s="128"/>
      <c r="I85" s="128"/>
    </row>
    <row r="86" spans="2:9" x14ac:dyDescent="0.25">
      <c r="B86" s="128"/>
      <c r="C86" s="128"/>
      <c r="D86" s="128"/>
      <c r="E86" s="128"/>
      <c r="F86" s="128"/>
      <c r="G86" s="128"/>
      <c r="H86" s="128"/>
      <c r="I86" s="128"/>
    </row>
    <row r="87" spans="2:9" x14ac:dyDescent="0.25">
      <c r="B87" s="128"/>
      <c r="C87" s="128"/>
      <c r="D87" s="128"/>
      <c r="E87" s="128"/>
      <c r="F87" s="128"/>
      <c r="G87" s="128"/>
      <c r="H87" s="128"/>
      <c r="I87" s="128"/>
    </row>
    <row r="88" spans="2:9" x14ac:dyDescent="0.25">
      <c r="B88" s="128"/>
      <c r="C88" s="128"/>
      <c r="D88" s="128"/>
      <c r="E88" s="128"/>
      <c r="F88" s="128"/>
      <c r="G88" s="128"/>
      <c r="H88" s="128"/>
      <c r="I88" s="128"/>
    </row>
    <row r="89" spans="2:9" x14ac:dyDescent="0.25">
      <c r="B89" s="128"/>
      <c r="C89" s="128"/>
      <c r="D89" s="128"/>
      <c r="E89" s="128"/>
      <c r="F89" s="128"/>
      <c r="G89" s="128"/>
      <c r="H89" s="128"/>
      <c r="I89" s="128"/>
    </row>
    <row r="90" spans="2:9" x14ac:dyDescent="0.25">
      <c r="B90" s="128"/>
      <c r="C90" s="128"/>
      <c r="D90" s="128"/>
      <c r="E90" s="128"/>
      <c r="F90" s="128"/>
      <c r="G90" s="128"/>
      <c r="H90" s="128"/>
      <c r="I90" s="128"/>
    </row>
    <row r="91" spans="2:9" x14ac:dyDescent="0.25">
      <c r="B91" s="128"/>
      <c r="C91" s="128"/>
      <c r="D91" s="128"/>
      <c r="E91" s="128"/>
      <c r="F91" s="128"/>
      <c r="G91" s="128"/>
      <c r="H91" s="128"/>
      <c r="I91" s="128"/>
    </row>
    <row r="92" spans="2:9" x14ac:dyDescent="0.25">
      <c r="B92" s="128"/>
      <c r="C92" s="128"/>
      <c r="D92" s="128"/>
      <c r="E92" s="128"/>
      <c r="F92" s="128"/>
      <c r="G92" s="128"/>
      <c r="H92" s="128"/>
      <c r="I92" s="128"/>
    </row>
    <row r="93" spans="2:9" x14ac:dyDescent="0.25">
      <c r="B93" s="128"/>
      <c r="C93" s="128"/>
      <c r="D93" s="128"/>
      <c r="E93" s="128"/>
      <c r="F93" s="128"/>
      <c r="G93" s="128"/>
      <c r="H93" s="128"/>
      <c r="I93" s="128"/>
    </row>
    <row r="94" spans="2:9" x14ac:dyDescent="0.25">
      <c r="B94" s="128"/>
      <c r="C94" s="128"/>
      <c r="D94" s="128"/>
      <c r="E94" s="128"/>
      <c r="F94" s="128"/>
      <c r="G94" s="128"/>
      <c r="H94" s="128"/>
      <c r="I94" s="128"/>
    </row>
    <row r="95" spans="2:9" x14ac:dyDescent="0.25">
      <c r="B95" s="128"/>
      <c r="C95" s="128"/>
      <c r="D95" s="128"/>
      <c r="E95" s="128"/>
      <c r="F95" s="128"/>
      <c r="G95" s="128"/>
      <c r="H95" s="128"/>
      <c r="I95" s="128"/>
    </row>
    <row r="96" spans="2:9" x14ac:dyDescent="0.25">
      <c r="B96" s="128"/>
      <c r="C96" s="128"/>
      <c r="D96" s="128"/>
      <c r="E96" s="128"/>
      <c r="F96" s="128"/>
      <c r="G96" s="128"/>
      <c r="H96" s="128"/>
      <c r="I96" s="128"/>
    </row>
    <row r="97" spans="2:9" x14ac:dyDescent="0.25">
      <c r="B97" s="128"/>
      <c r="C97" s="128"/>
      <c r="D97" s="128"/>
      <c r="E97" s="128"/>
      <c r="F97" s="128"/>
      <c r="G97" s="128"/>
      <c r="H97" s="128"/>
      <c r="I97" s="128"/>
    </row>
    <row r="98" spans="2:9" x14ac:dyDescent="0.25">
      <c r="B98" s="128"/>
      <c r="C98" s="128"/>
      <c r="D98" s="128"/>
      <c r="E98" s="128"/>
      <c r="F98" s="128"/>
      <c r="G98" s="128"/>
      <c r="H98" s="128"/>
      <c r="I98" s="128"/>
    </row>
    <row r="99" spans="2:9" x14ac:dyDescent="0.25">
      <c r="B99" s="128"/>
      <c r="C99" s="128"/>
      <c r="D99" s="128"/>
      <c r="E99" s="128"/>
      <c r="F99" s="128"/>
      <c r="G99" s="128"/>
      <c r="H99" s="128"/>
      <c r="I99" s="128"/>
    </row>
    <row r="100" spans="2:9" x14ac:dyDescent="0.25">
      <c r="B100" s="128"/>
      <c r="C100" s="128"/>
      <c r="D100" s="128"/>
      <c r="E100" s="128"/>
      <c r="F100" s="128"/>
      <c r="G100" s="128"/>
      <c r="H100" s="128"/>
      <c r="I100" s="128"/>
    </row>
  </sheetData>
  <mergeCells count="3">
    <mergeCell ref="B4:D4"/>
    <mergeCell ref="E4:G4"/>
    <mergeCell ref="H4:J4"/>
  </mergeCells>
  <pageMargins left="0.51181102362204722" right="0.19685039370078741" top="3.937007874015748E-2" bottom="3.937007874015748E-2" header="0" footer="0.31496062992125984"/>
  <pageSetup paperSize="9" scale="80" orientation="landscape"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Hoja40">
    <tabColor rgb="FF00B050"/>
  </sheetPr>
  <dimension ref="A1:K98"/>
  <sheetViews>
    <sheetView topLeftCell="A37" zoomScaleNormal="100" workbookViewId="0">
      <selection activeCell="A70" sqref="A70"/>
    </sheetView>
  </sheetViews>
  <sheetFormatPr baseColWidth="10" defaultRowHeight="15" x14ac:dyDescent="0.25"/>
  <cols>
    <col min="1" max="1" width="39.85546875" style="74" bestFit="1" customWidth="1"/>
    <col min="2" max="2" width="25.42578125" style="74" customWidth="1"/>
    <col min="3" max="10" width="14" style="74" customWidth="1"/>
    <col min="11" max="16384" width="11.42578125" style="74"/>
  </cols>
  <sheetData>
    <row r="1" spans="1:11" ht="15.75" x14ac:dyDescent="0.25">
      <c r="A1" s="216" t="s">
        <v>976</v>
      </c>
      <c r="B1" s="157"/>
      <c r="C1" s="157"/>
      <c r="D1" s="157"/>
      <c r="E1" s="157"/>
      <c r="F1" s="157"/>
      <c r="G1" s="157"/>
      <c r="H1" s="157"/>
      <c r="I1" s="157"/>
    </row>
    <row r="2" spans="1:11" x14ac:dyDescent="0.25">
      <c r="A2" s="214"/>
      <c r="B2" s="157"/>
      <c r="C2" s="157"/>
      <c r="D2" s="157"/>
      <c r="E2" s="157"/>
      <c r="F2" s="157"/>
      <c r="G2" s="157"/>
      <c r="H2" s="157"/>
      <c r="I2" s="157"/>
    </row>
    <row r="3" spans="1:11" x14ac:dyDescent="0.25">
      <c r="A3" s="154" t="s">
        <v>977</v>
      </c>
      <c r="B3" s="157"/>
      <c r="C3" s="157"/>
      <c r="D3" s="157"/>
      <c r="E3" s="157"/>
      <c r="F3" s="157"/>
      <c r="G3" s="157"/>
      <c r="H3" s="157"/>
      <c r="I3" s="157"/>
    </row>
    <row r="4" spans="1:11" x14ac:dyDescent="0.25">
      <c r="A4" s="225"/>
      <c r="B4" s="157"/>
      <c r="C4" s="157"/>
      <c r="D4" s="157"/>
      <c r="E4" s="157"/>
      <c r="F4" s="157"/>
      <c r="G4" s="157"/>
      <c r="H4" s="157"/>
      <c r="I4" s="157"/>
    </row>
    <row r="5" spans="1:11" x14ac:dyDescent="0.25">
      <c r="A5" s="370"/>
      <c r="B5"/>
      <c r="C5"/>
      <c r="D5"/>
      <c r="E5"/>
      <c r="F5"/>
      <c r="G5"/>
      <c r="H5"/>
      <c r="I5"/>
      <c r="J5" s="76"/>
      <c r="K5" s="76"/>
    </row>
    <row r="6" spans="1:11" x14ac:dyDescent="0.25">
      <c r="A6" s="1168"/>
      <c r="B6" s="1170"/>
      <c r="C6" s="1156" t="s">
        <v>1370</v>
      </c>
      <c r="D6" s="1171"/>
      <c r="E6" s="1157"/>
      <c r="F6" s="1156" t="s">
        <v>1371</v>
      </c>
      <c r="G6" s="1171"/>
      <c r="H6" s="1157"/>
      <c r="I6" s="374" t="s">
        <v>26</v>
      </c>
      <c r="J6" s="76"/>
      <c r="K6" s="76"/>
    </row>
    <row r="7" spans="1:11" x14ac:dyDescent="0.25">
      <c r="A7" s="372" t="s">
        <v>1457</v>
      </c>
      <c r="B7" s="395"/>
      <c r="C7" s="391" t="s">
        <v>1373</v>
      </c>
      <c r="D7" s="391" t="s">
        <v>1374</v>
      </c>
      <c r="E7" s="393" t="s">
        <v>26</v>
      </c>
      <c r="F7" s="391" t="s">
        <v>1373</v>
      </c>
      <c r="G7" s="391" t="s">
        <v>1374</v>
      </c>
      <c r="H7" s="393" t="s">
        <v>26</v>
      </c>
      <c r="I7" s="396"/>
      <c r="J7" s="76"/>
      <c r="K7" s="76"/>
    </row>
    <row r="8" spans="1:11" x14ac:dyDescent="0.25">
      <c r="A8" s="1162" t="s">
        <v>1458</v>
      </c>
      <c r="B8" s="399" t="s">
        <v>1459</v>
      </c>
      <c r="C8" s="387">
        <v>0</v>
      </c>
      <c r="D8" s="387">
        <v>0</v>
      </c>
      <c r="E8" s="388">
        <v>0</v>
      </c>
      <c r="F8" s="387">
        <v>0</v>
      </c>
      <c r="G8" s="387">
        <v>9037649.1799999997</v>
      </c>
      <c r="H8" s="388">
        <v>9037649.1799999997</v>
      </c>
      <c r="I8" s="388">
        <v>9037649.1799999997</v>
      </c>
      <c r="J8" s="76"/>
      <c r="K8" s="76"/>
    </row>
    <row r="9" spans="1:11" x14ac:dyDescent="0.25">
      <c r="A9" s="1164"/>
      <c r="B9" s="399" t="s">
        <v>1460</v>
      </c>
      <c r="C9" s="387">
        <v>817431.5</v>
      </c>
      <c r="D9" s="387">
        <v>344305.84</v>
      </c>
      <c r="E9" s="388">
        <v>1161737.3400000001</v>
      </c>
      <c r="F9" s="387">
        <v>167918.69</v>
      </c>
      <c r="G9" s="387">
        <v>84044.23</v>
      </c>
      <c r="H9" s="388">
        <v>251962.91</v>
      </c>
      <c r="I9" s="388">
        <v>1413700.25</v>
      </c>
      <c r="J9" s="76"/>
      <c r="K9" s="76"/>
    </row>
    <row r="10" spans="1:11" x14ac:dyDescent="0.25">
      <c r="A10" s="1164"/>
      <c r="B10" s="399" t="s">
        <v>1461</v>
      </c>
      <c r="C10" s="387">
        <v>477059.93</v>
      </c>
      <c r="D10" s="387">
        <v>29522.05</v>
      </c>
      <c r="E10" s="388">
        <v>506581.98</v>
      </c>
      <c r="F10" s="387">
        <v>628327.42000000004</v>
      </c>
      <c r="G10" s="387">
        <v>253570.15</v>
      </c>
      <c r="H10" s="388">
        <v>881897.57</v>
      </c>
      <c r="I10" s="388">
        <v>1388479.55</v>
      </c>
      <c r="J10" s="76"/>
      <c r="K10" s="76"/>
    </row>
    <row r="11" spans="1:11" x14ac:dyDescent="0.25">
      <c r="A11" s="1164"/>
      <c r="B11" s="399" t="s">
        <v>1462</v>
      </c>
      <c r="C11" s="387">
        <v>762960.26</v>
      </c>
      <c r="D11" s="387">
        <v>16023.96</v>
      </c>
      <c r="E11" s="388">
        <v>778984.22</v>
      </c>
      <c r="F11" s="387">
        <v>615469.47</v>
      </c>
      <c r="G11" s="387">
        <v>532647.99</v>
      </c>
      <c r="H11" s="388">
        <v>1148117.45</v>
      </c>
      <c r="I11" s="388">
        <v>1927101.67</v>
      </c>
      <c r="J11" s="76"/>
      <c r="K11" s="76"/>
    </row>
    <row r="12" spans="1:11" ht="24" x14ac:dyDescent="0.25">
      <c r="A12" s="1164"/>
      <c r="B12" s="399" t="s">
        <v>1463</v>
      </c>
      <c r="C12" s="387">
        <v>55705.23</v>
      </c>
      <c r="D12" s="387">
        <v>179677.77</v>
      </c>
      <c r="E12" s="388">
        <v>235383.01</v>
      </c>
      <c r="F12" s="387">
        <v>1282197.04</v>
      </c>
      <c r="G12" s="387">
        <v>208036.4</v>
      </c>
      <c r="H12" s="388">
        <v>1490233.44</v>
      </c>
      <c r="I12" s="388">
        <v>1725616.45</v>
      </c>
      <c r="J12" s="76"/>
      <c r="K12" s="76"/>
    </row>
    <row r="13" spans="1:11" ht="24" x14ac:dyDescent="0.25">
      <c r="A13" s="1164"/>
      <c r="B13" s="399" t="s">
        <v>1464</v>
      </c>
      <c r="C13" s="387">
        <v>22389.200000000001</v>
      </c>
      <c r="D13" s="387">
        <v>243972.13</v>
      </c>
      <c r="E13" s="388">
        <v>266361.33</v>
      </c>
      <c r="F13" s="387">
        <v>147260.01999999999</v>
      </c>
      <c r="G13" s="387">
        <v>100110.96</v>
      </c>
      <c r="H13" s="388">
        <v>247370.98</v>
      </c>
      <c r="I13" s="388">
        <v>513732.3</v>
      </c>
      <c r="J13" s="76"/>
      <c r="K13" s="76"/>
    </row>
    <row r="14" spans="1:11" ht="24" x14ac:dyDescent="0.25">
      <c r="A14" s="1164"/>
      <c r="B14" s="399" t="s">
        <v>1465</v>
      </c>
      <c r="C14" s="387">
        <v>13873.95</v>
      </c>
      <c r="D14" s="387">
        <v>0.04</v>
      </c>
      <c r="E14" s="388">
        <v>13873.99</v>
      </c>
      <c r="F14" s="387">
        <v>23708.1</v>
      </c>
      <c r="G14" s="387">
        <v>519836.51</v>
      </c>
      <c r="H14" s="388">
        <v>543544.61</v>
      </c>
      <c r="I14" s="388">
        <v>557418.6</v>
      </c>
      <c r="J14" s="76"/>
      <c r="K14" s="76"/>
    </row>
    <row r="15" spans="1:11" x14ac:dyDescent="0.25">
      <c r="A15" s="1164"/>
      <c r="B15" s="399" t="s">
        <v>1466</v>
      </c>
      <c r="C15" s="387">
        <v>0</v>
      </c>
      <c r="D15" s="387">
        <v>0</v>
      </c>
      <c r="E15" s="388">
        <v>0</v>
      </c>
      <c r="F15" s="387">
        <v>70730.41</v>
      </c>
      <c r="G15" s="387">
        <v>3091321.07</v>
      </c>
      <c r="H15" s="388">
        <v>3162051.48</v>
      </c>
      <c r="I15" s="388">
        <v>3162051.48</v>
      </c>
      <c r="J15" s="76"/>
      <c r="K15" s="76"/>
    </row>
    <row r="16" spans="1:11" x14ac:dyDescent="0.25">
      <c r="A16" s="1164"/>
      <c r="B16" s="399" t="s">
        <v>1467</v>
      </c>
      <c r="C16" s="387">
        <v>372134.45</v>
      </c>
      <c r="D16" s="387">
        <v>174944.52</v>
      </c>
      <c r="E16" s="388">
        <v>547078.97</v>
      </c>
      <c r="F16" s="387">
        <v>1065808.67</v>
      </c>
      <c r="G16" s="387">
        <v>1204521.5900000001</v>
      </c>
      <c r="H16" s="388">
        <v>2270330.2599999998</v>
      </c>
      <c r="I16" s="388">
        <v>2817409.24</v>
      </c>
      <c r="J16" s="76"/>
      <c r="K16" s="76"/>
    </row>
    <row r="17" spans="1:11" x14ac:dyDescent="0.25">
      <c r="A17" s="1163"/>
      <c r="B17" s="400" t="s">
        <v>26</v>
      </c>
      <c r="C17" s="388">
        <v>2521554.5299999998</v>
      </c>
      <c r="D17" s="388">
        <v>988446.31</v>
      </c>
      <c r="E17" s="388">
        <v>3510000.84</v>
      </c>
      <c r="F17" s="388">
        <v>4001419.81</v>
      </c>
      <c r="G17" s="388">
        <v>15031738.07</v>
      </c>
      <c r="H17" s="388">
        <v>19033157.890000001</v>
      </c>
      <c r="I17" s="388">
        <v>22543158.719999999</v>
      </c>
      <c r="J17" s="76"/>
      <c r="K17" s="76"/>
    </row>
    <row r="18" spans="1:11" x14ac:dyDescent="0.25">
      <c r="A18" s="1162" t="s">
        <v>1468</v>
      </c>
      <c r="B18" s="399" t="s">
        <v>2581</v>
      </c>
      <c r="C18" s="387">
        <v>23924.51</v>
      </c>
      <c r="D18" s="387">
        <v>0</v>
      </c>
      <c r="E18" s="388">
        <v>23924.51</v>
      </c>
      <c r="F18" s="387">
        <v>0</v>
      </c>
      <c r="G18" s="387">
        <v>0</v>
      </c>
      <c r="H18" s="388">
        <v>0</v>
      </c>
      <c r="I18" s="388">
        <v>23924.51</v>
      </c>
      <c r="J18" s="76"/>
      <c r="K18" s="76"/>
    </row>
    <row r="19" spans="1:11" ht="24" x14ac:dyDescent="0.25">
      <c r="A19" s="1164"/>
      <c r="B19" s="399" t="s">
        <v>1469</v>
      </c>
      <c r="C19" s="387">
        <v>1.2</v>
      </c>
      <c r="D19" s="387">
        <v>225.5</v>
      </c>
      <c r="E19" s="388">
        <v>226.7</v>
      </c>
      <c r="F19" s="387">
        <v>1402567.39</v>
      </c>
      <c r="G19" s="387">
        <v>1689610.83</v>
      </c>
      <c r="H19" s="388">
        <v>3092178.22</v>
      </c>
      <c r="I19" s="388">
        <v>3092404.92</v>
      </c>
      <c r="J19" s="76"/>
      <c r="K19" s="76"/>
    </row>
    <row r="20" spans="1:11" x14ac:dyDescent="0.25">
      <c r="A20" s="1164"/>
      <c r="B20" s="399" t="s">
        <v>1470</v>
      </c>
      <c r="C20" s="387">
        <v>3.05</v>
      </c>
      <c r="D20" s="387">
        <v>16136.35</v>
      </c>
      <c r="E20" s="388">
        <v>16139.4</v>
      </c>
      <c r="F20" s="387">
        <v>73.48</v>
      </c>
      <c r="G20" s="387">
        <v>30822.560000000001</v>
      </c>
      <c r="H20" s="388">
        <v>30896.04</v>
      </c>
      <c r="I20" s="388">
        <v>47035.44</v>
      </c>
      <c r="J20" s="76"/>
      <c r="K20" s="76"/>
    </row>
    <row r="21" spans="1:11" x14ac:dyDescent="0.25">
      <c r="A21" s="1164"/>
      <c r="B21" s="399" t="s">
        <v>1471</v>
      </c>
      <c r="C21" s="387">
        <v>16198.62</v>
      </c>
      <c r="D21" s="387">
        <v>150.19999999999999</v>
      </c>
      <c r="E21" s="388">
        <v>16348.83</v>
      </c>
      <c r="F21" s="387">
        <v>20172.07</v>
      </c>
      <c r="G21" s="387">
        <v>12430.81</v>
      </c>
      <c r="H21" s="388">
        <v>32602.880000000001</v>
      </c>
      <c r="I21" s="388">
        <v>48951.71</v>
      </c>
      <c r="J21" s="76"/>
      <c r="K21" s="76"/>
    </row>
    <row r="22" spans="1:11" ht="24" x14ac:dyDescent="0.25">
      <c r="A22" s="1164"/>
      <c r="B22" s="399" t="s">
        <v>1472</v>
      </c>
      <c r="C22" s="387">
        <v>221.56</v>
      </c>
      <c r="D22" s="387">
        <v>37.33</v>
      </c>
      <c r="E22" s="388">
        <v>258.88</v>
      </c>
      <c r="F22" s="387">
        <v>92676.95</v>
      </c>
      <c r="G22" s="387">
        <v>176.39</v>
      </c>
      <c r="H22" s="388">
        <v>92853.34</v>
      </c>
      <c r="I22" s="388">
        <v>93112.22</v>
      </c>
      <c r="J22" s="76"/>
      <c r="K22" s="76"/>
    </row>
    <row r="23" spans="1:11" x14ac:dyDescent="0.25">
      <c r="A23" s="1163"/>
      <c r="B23" s="400" t="s">
        <v>26</v>
      </c>
      <c r="C23" s="388">
        <v>40348.94</v>
      </c>
      <c r="D23" s="388">
        <v>16549.39</v>
      </c>
      <c r="E23" s="388">
        <v>56898.32</v>
      </c>
      <c r="F23" s="388">
        <v>1515489.88</v>
      </c>
      <c r="G23" s="388">
        <v>1733040.6</v>
      </c>
      <c r="H23" s="388">
        <v>3248530.48</v>
      </c>
      <c r="I23" s="388">
        <v>3305428.8</v>
      </c>
      <c r="J23" s="76"/>
      <c r="K23" s="76"/>
    </row>
    <row r="24" spans="1:11" x14ac:dyDescent="0.25">
      <c r="A24" s="1162" t="s">
        <v>1473</v>
      </c>
      <c r="B24" s="399" t="s">
        <v>1474</v>
      </c>
      <c r="C24" s="387">
        <v>676.97</v>
      </c>
      <c r="D24" s="387">
        <v>46312.09</v>
      </c>
      <c r="E24" s="388">
        <v>46989.06</v>
      </c>
      <c r="F24" s="387">
        <v>260.43</v>
      </c>
      <c r="G24" s="387">
        <v>351.2</v>
      </c>
      <c r="H24" s="388">
        <v>611.62</v>
      </c>
      <c r="I24" s="388">
        <v>47600.69</v>
      </c>
      <c r="J24" s="76"/>
      <c r="K24" s="76"/>
    </row>
    <row r="25" spans="1:11" ht="24" x14ac:dyDescent="0.25">
      <c r="A25" s="1164"/>
      <c r="B25" s="399" t="s">
        <v>1475</v>
      </c>
      <c r="C25" s="387">
        <v>124291.15</v>
      </c>
      <c r="D25" s="387">
        <v>62.37</v>
      </c>
      <c r="E25" s="388">
        <v>124353.51</v>
      </c>
      <c r="F25" s="387">
        <v>411050.38</v>
      </c>
      <c r="G25" s="387">
        <v>14384.34</v>
      </c>
      <c r="H25" s="388">
        <v>425434.72</v>
      </c>
      <c r="I25" s="388">
        <v>549788.24</v>
      </c>
      <c r="J25" s="76"/>
      <c r="K25" s="76"/>
    </row>
    <row r="26" spans="1:11" x14ac:dyDescent="0.25">
      <c r="A26" s="1163"/>
      <c r="B26" s="400" t="s">
        <v>26</v>
      </c>
      <c r="C26" s="388">
        <v>124968.12</v>
      </c>
      <c r="D26" s="388">
        <v>46374.46</v>
      </c>
      <c r="E26" s="388">
        <v>171342.58</v>
      </c>
      <c r="F26" s="388">
        <v>411310.81</v>
      </c>
      <c r="G26" s="388">
        <v>14735.54</v>
      </c>
      <c r="H26" s="388">
        <v>426046.35</v>
      </c>
      <c r="I26" s="388">
        <v>597388.92000000004</v>
      </c>
      <c r="J26" s="76"/>
      <c r="K26" s="76"/>
    </row>
    <row r="27" spans="1:11" x14ac:dyDescent="0.25">
      <c r="A27" s="1162" t="s">
        <v>1476</v>
      </c>
      <c r="B27" s="399" t="s">
        <v>1477</v>
      </c>
      <c r="C27" s="387">
        <v>24.5</v>
      </c>
      <c r="D27" s="387">
        <v>0</v>
      </c>
      <c r="E27" s="388">
        <v>24.5</v>
      </c>
      <c r="F27" s="387">
        <v>0</v>
      </c>
      <c r="G27" s="387">
        <v>0</v>
      </c>
      <c r="H27" s="388">
        <v>0</v>
      </c>
      <c r="I27" s="388">
        <v>24.5</v>
      </c>
      <c r="J27" s="76"/>
      <c r="K27" s="76"/>
    </row>
    <row r="28" spans="1:11" x14ac:dyDescent="0.25">
      <c r="A28" s="1164"/>
      <c r="B28" s="399" t="s">
        <v>1478</v>
      </c>
      <c r="C28" s="387">
        <v>20.309999999999999</v>
      </c>
      <c r="D28" s="387">
        <v>20561.759999999998</v>
      </c>
      <c r="E28" s="388">
        <v>20582.07</v>
      </c>
      <c r="F28" s="387">
        <v>0</v>
      </c>
      <c r="G28" s="387">
        <v>39324.339999999997</v>
      </c>
      <c r="H28" s="388">
        <v>39324.339999999997</v>
      </c>
      <c r="I28" s="388">
        <v>59906.41</v>
      </c>
      <c r="J28" s="76"/>
      <c r="K28" s="76"/>
    </row>
    <row r="29" spans="1:11" ht="24" x14ac:dyDescent="0.25">
      <c r="A29" s="1164"/>
      <c r="B29" s="399" t="s">
        <v>1479</v>
      </c>
      <c r="C29" s="387">
        <v>50018.5</v>
      </c>
      <c r="D29" s="387">
        <v>2501.1999999999998</v>
      </c>
      <c r="E29" s="388">
        <v>52519.7</v>
      </c>
      <c r="F29" s="387">
        <v>92240.53</v>
      </c>
      <c r="G29" s="387">
        <v>104558.5</v>
      </c>
      <c r="H29" s="388">
        <v>196799.03</v>
      </c>
      <c r="I29" s="388">
        <v>249318.73</v>
      </c>
      <c r="J29" s="76"/>
      <c r="K29" s="76"/>
    </row>
    <row r="30" spans="1:11" x14ac:dyDescent="0.25">
      <c r="A30" s="1163"/>
      <c r="B30" s="400" t="s">
        <v>26</v>
      </c>
      <c r="C30" s="388">
        <v>50063.31</v>
      </c>
      <c r="D30" s="388">
        <v>23062.959999999999</v>
      </c>
      <c r="E30" s="388">
        <v>73126.27</v>
      </c>
      <c r="F30" s="388">
        <v>92240.53</v>
      </c>
      <c r="G30" s="388">
        <v>143882.82999999999</v>
      </c>
      <c r="H30" s="388">
        <v>236123.37</v>
      </c>
      <c r="I30" s="388">
        <v>309249.64</v>
      </c>
      <c r="J30" s="76"/>
      <c r="K30" s="76"/>
    </row>
    <row r="31" spans="1:11" x14ac:dyDescent="0.25">
      <c r="A31" s="1162" t="s">
        <v>1480</v>
      </c>
      <c r="B31" s="399" t="s">
        <v>1481</v>
      </c>
      <c r="C31" s="387">
        <v>569107.02</v>
      </c>
      <c r="D31" s="387">
        <v>27075.48</v>
      </c>
      <c r="E31" s="388">
        <v>596182.5</v>
      </c>
      <c r="F31" s="387">
        <v>1414841.48</v>
      </c>
      <c r="G31" s="387">
        <v>223216.76</v>
      </c>
      <c r="H31" s="388">
        <v>1638058.25</v>
      </c>
      <c r="I31" s="388">
        <v>2234240.7400000002</v>
      </c>
      <c r="J31" s="76"/>
      <c r="K31" s="76"/>
    </row>
    <row r="32" spans="1:11" x14ac:dyDescent="0.25">
      <c r="A32" s="1163"/>
      <c r="B32" s="400" t="s">
        <v>26</v>
      </c>
      <c r="C32" s="388">
        <v>569107.02</v>
      </c>
      <c r="D32" s="388">
        <v>27075.48</v>
      </c>
      <c r="E32" s="388">
        <v>596182.5</v>
      </c>
      <c r="F32" s="388">
        <v>1414841.48</v>
      </c>
      <c r="G32" s="388">
        <v>223216.76</v>
      </c>
      <c r="H32" s="388">
        <v>1638058.25</v>
      </c>
      <c r="I32" s="388">
        <v>2234240.7400000002</v>
      </c>
      <c r="J32" s="76"/>
      <c r="K32" s="76"/>
    </row>
    <row r="33" spans="1:11" x14ac:dyDescent="0.25">
      <c r="A33" s="1162" t="s">
        <v>1482</v>
      </c>
      <c r="B33" s="399" t="s">
        <v>1483</v>
      </c>
      <c r="C33" s="387">
        <v>39820.620000000003</v>
      </c>
      <c r="D33" s="387">
        <v>94966.35</v>
      </c>
      <c r="E33" s="388">
        <v>134786.97</v>
      </c>
      <c r="F33" s="387">
        <v>341120.86</v>
      </c>
      <c r="G33" s="387">
        <v>1382.54</v>
      </c>
      <c r="H33" s="388">
        <v>342503.4</v>
      </c>
      <c r="I33" s="388">
        <v>477290.37</v>
      </c>
      <c r="J33" s="76"/>
      <c r="K33" s="76"/>
    </row>
    <row r="34" spans="1:11" x14ac:dyDescent="0.25">
      <c r="A34" s="1164"/>
      <c r="B34" s="399" t="s">
        <v>1484</v>
      </c>
      <c r="C34" s="387">
        <v>216820.1</v>
      </c>
      <c r="D34" s="387">
        <v>0</v>
      </c>
      <c r="E34" s="388">
        <v>216820.1</v>
      </c>
      <c r="F34" s="387">
        <v>145007.69</v>
      </c>
      <c r="G34" s="387">
        <v>0</v>
      </c>
      <c r="H34" s="388">
        <v>145007.69</v>
      </c>
      <c r="I34" s="388">
        <v>361827.78</v>
      </c>
      <c r="J34" s="76"/>
      <c r="K34" s="76"/>
    </row>
    <row r="35" spans="1:11" ht="24" x14ac:dyDescent="0.25">
      <c r="A35" s="1164"/>
      <c r="B35" s="399" t="s">
        <v>1485</v>
      </c>
      <c r="C35" s="387">
        <v>11135.82</v>
      </c>
      <c r="D35" s="387">
        <v>16.670000000000002</v>
      </c>
      <c r="E35" s="388">
        <v>11152.49</v>
      </c>
      <c r="F35" s="387">
        <v>803.17</v>
      </c>
      <c r="G35" s="387">
        <v>1370.61</v>
      </c>
      <c r="H35" s="388">
        <v>2173.7800000000002</v>
      </c>
      <c r="I35" s="388">
        <v>13326.27</v>
      </c>
      <c r="J35" s="76"/>
      <c r="K35" s="76"/>
    </row>
    <row r="36" spans="1:11" x14ac:dyDescent="0.25">
      <c r="A36" s="1163"/>
      <c r="B36" s="400" t="s">
        <v>26</v>
      </c>
      <c r="C36" s="388">
        <v>267776.53999999998</v>
      </c>
      <c r="D36" s="388">
        <v>94983.02</v>
      </c>
      <c r="E36" s="388">
        <v>362759.56</v>
      </c>
      <c r="F36" s="388">
        <v>486931.72</v>
      </c>
      <c r="G36" s="388">
        <v>2753.15</v>
      </c>
      <c r="H36" s="388">
        <v>489684.87</v>
      </c>
      <c r="I36" s="388">
        <v>852444.43</v>
      </c>
      <c r="J36" s="76"/>
      <c r="K36" s="76"/>
    </row>
    <row r="37" spans="1:11" x14ac:dyDescent="0.25">
      <c r="A37" s="1162" t="s">
        <v>1486</v>
      </c>
      <c r="B37" s="399" t="s">
        <v>1487</v>
      </c>
      <c r="C37" s="387">
        <v>14144.91</v>
      </c>
      <c r="D37" s="387">
        <v>40.14</v>
      </c>
      <c r="E37" s="388">
        <v>14185.05</v>
      </c>
      <c r="F37" s="387">
        <v>56299.49</v>
      </c>
      <c r="G37" s="387">
        <v>918967.83</v>
      </c>
      <c r="H37" s="388">
        <v>975267.32</v>
      </c>
      <c r="I37" s="388">
        <v>989452.36</v>
      </c>
      <c r="J37" s="76"/>
      <c r="K37" s="76"/>
    </row>
    <row r="38" spans="1:11" x14ac:dyDescent="0.25">
      <c r="A38" s="1164"/>
      <c r="B38" s="399" t="s">
        <v>1488</v>
      </c>
      <c r="C38" s="387">
        <v>0.02</v>
      </c>
      <c r="D38" s="387">
        <v>0</v>
      </c>
      <c r="E38" s="388">
        <v>0.02</v>
      </c>
      <c r="F38" s="387">
        <v>0</v>
      </c>
      <c r="G38" s="387">
        <v>0</v>
      </c>
      <c r="H38" s="388">
        <v>0</v>
      </c>
      <c r="I38" s="388">
        <v>0.02</v>
      </c>
      <c r="J38" s="76"/>
      <c r="K38" s="76"/>
    </row>
    <row r="39" spans="1:11" ht="24" x14ac:dyDescent="0.25">
      <c r="A39" s="1164"/>
      <c r="B39" s="399" t="s">
        <v>1489</v>
      </c>
      <c r="C39" s="387">
        <v>39431.1</v>
      </c>
      <c r="D39" s="387">
        <v>9277.16</v>
      </c>
      <c r="E39" s="388">
        <v>48708.27</v>
      </c>
      <c r="F39" s="387">
        <v>6604.67</v>
      </c>
      <c r="G39" s="387">
        <v>691.92</v>
      </c>
      <c r="H39" s="388">
        <v>7296.59</v>
      </c>
      <c r="I39" s="388">
        <v>56004.86</v>
      </c>
      <c r="J39" s="76"/>
      <c r="K39" s="76"/>
    </row>
    <row r="40" spans="1:11" ht="24" x14ac:dyDescent="0.25">
      <c r="A40" s="1164"/>
      <c r="B40" s="399" t="s">
        <v>1490</v>
      </c>
      <c r="C40" s="387">
        <v>10928.69</v>
      </c>
      <c r="D40" s="387">
        <v>157.80000000000001</v>
      </c>
      <c r="E40" s="388">
        <v>11086.48</v>
      </c>
      <c r="F40" s="387">
        <v>63225.02</v>
      </c>
      <c r="G40" s="387">
        <v>13676.64</v>
      </c>
      <c r="H40" s="388">
        <v>76901.66</v>
      </c>
      <c r="I40" s="388">
        <v>87988.15</v>
      </c>
      <c r="J40" s="76"/>
      <c r="K40" s="76"/>
    </row>
    <row r="41" spans="1:11" x14ac:dyDescent="0.25">
      <c r="A41" s="1164"/>
      <c r="B41" s="399" t="s">
        <v>1491</v>
      </c>
      <c r="C41" s="387">
        <v>7036.15</v>
      </c>
      <c r="D41" s="387">
        <v>2.5099999999999998</v>
      </c>
      <c r="E41" s="388">
        <v>7038.66</v>
      </c>
      <c r="F41" s="387">
        <v>31328.880000000001</v>
      </c>
      <c r="G41" s="387">
        <v>19.09</v>
      </c>
      <c r="H41" s="388">
        <v>31347.97</v>
      </c>
      <c r="I41" s="388">
        <v>38386.629999999997</v>
      </c>
      <c r="J41" s="76"/>
      <c r="K41" s="76"/>
    </row>
    <row r="42" spans="1:11" ht="24" x14ac:dyDescent="0.25">
      <c r="A42" s="1164"/>
      <c r="B42" s="399" t="s">
        <v>1492</v>
      </c>
      <c r="C42" s="387">
        <v>1136.71</v>
      </c>
      <c r="D42" s="387">
        <v>5.17</v>
      </c>
      <c r="E42" s="388">
        <v>1141.8800000000001</v>
      </c>
      <c r="F42" s="387">
        <v>88.9</v>
      </c>
      <c r="G42" s="387">
        <v>802.99</v>
      </c>
      <c r="H42" s="388">
        <v>891.89</v>
      </c>
      <c r="I42" s="388">
        <v>2033.77</v>
      </c>
      <c r="J42" s="76"/>
      <c r="K42" s="76"/>
    </row>
    <row r="43" spans="1:11" x14ac:dyDescent="0.25">
      <c r="A43" s="1164"/>
      <c r="B43" s="399" t="s">
        <v>1493</v>
      </c>
      <c r="C43" s="387">
        <v>25413.24</v>
      </c>
      <c r="D43" s="387">
        <v>3994.87</v>
      </c>
      <c r="E43" s="388">
        <v>29408.11</v>
      </c>
      <c r="F43" s="387">
        <v>42543.09</v>
      </c>
      <c r="G43" s="387">
        <v>640900.92000000004</v>
      </c>
      <c r="H43" s="388">
        <v>683444.01</v>
      </c>
      <c r="I43" s="388">
        <v>712852.13</v>
      </c>
      <c r="J43" s="76"/>
      <c r="K43" s="76"/>
    </row>
    <row r="44" spans="1:11" ht="24" x14ac:dyDescent="0.25">
      <c r="A44" s="1164"/>
      <c r="B44" s="399" t="s">
        <v>1494</v>
      </c>
      <c r="C44" s="387">
        <v>48187.35</v>
      </c>
      <c r="D44" s="387">
        <v>1014.13</v>
      </c>
      <c r="E44" s="388">
        <v>49201.48</v>
      </c>
      <c r="F44" s="387">
        <v>1881</v>
      </c>
      <c r="G44" s="387">
        <v>1088.1199999999999</v>
      </c>
      <c r="H44" s="388">
        <v>2969.12</v>
      </c>
      <c r="I44" s="388">
        <v>52170.6</v>
      </c>
      <c r="J44" s="76"/>
      <c r="K44" s="76"/>
    </row>
    <row r="45" spans="1:11" ht="24" x14ac:dyDescent="0.25">
      <c r="A45" s="1164"/>
      <c r="B45" s="399" t="s">
        <v>1495</v>
      </c>
      <c r="C45" s="387">
        <v>1066.76</v>
      </c>
      <c r="D45" s="387">
        <v>1966.65</v>
      </c>
      <c r="E45" s="388">
        <v>3033.41</v>
      </c>
      <c r="F45" s="387">
        <v>0</v>
      </c>
      <c r="G45" s="387">
        <v>4249.9399999999996</v>
      </c>
      <c r="H45" s="388">
        <v>4249.9399999999996</v>
      </c>
      <c r="I45" s="388">
        <v>7283.35</v>
      </c>
      <c r="J45" s="76"/>
      <c r="K45" s="76"/>
    </row>
    <row r="46" spans="1:11" x14ac:dyDescent="0.25">
      <c r="A46" s="1164"/>
      <c r="B46" s="399" t="s">
        <v>1496</v>
      </c>
      <c r="C46" s="387">
        <v>31846.35</v>
      </c>
      <c r="D46" s="387">
        <v>0.64</v>
      </c>
      <c r="E46" s="388">
        <v>31846.99</v>
      </c>
      <c r="F46" s="387">
        <v>10225.209999999999</v>
      </c>
      <c r="G46" s="387">
        <v>469622.25</v>
      </c>
      <c r="H46" s="388">
        <v>479847.47</v>
      </c>
      <c r="I46" s="388">
        <v>511694.45</v>
      </c>
      <c r="J46" s="76"/>
      <c r="K46" s="76"/>
    </row>
    <row r="47" spans="1:11" x14ac:dyDescent="0.25">
      <c r="A47" s="1163"/>
      <c r="B47" s="400" t="s">
        <v>26</v>
      </c>
      <c r="C47" s="388">
        <v>179191.29</v>
      </c>
      <c r="D47" s="388">
        <v>16459.060000000001</v>
      </c>
      <c r="E47" s="388">
        <v>195650.35</v>
      </c>
      <c r="F47" s="388">
        <v>212196.26</v>
      </c>
      <c r="G47" s="388">
        <v>2050019.7</v>
      </c>
      <c r="H47" s="388">
        <v>2262215.96</v>
      </c>
      <c r="I47" s="388">
        <v>2457866.2999999998</v>
      </c>
      <c r="J47" s="76"/>
      <c r="K47" s="76"/>
    </row>
    <row r="48" spans="1:11" x14ac:dyDescent="0.25">
      <c r="A48" s="1162" t="s">
        <v>1497</v>
      </c>
      <c r="B48" s="399" t="s">
        <v>1498</v>
      </c>
      <c r="C48" s="387">
        <v>44137.87</v>
      </c>
      <c r="D48" s="387">
        <v>0</v>
      </c>
      <c r="E48" s="388">
        <v>44137.87</v>
      </c>
      <c r="F48" s="387">
        <v>102477.24</v>
      </c>
      <c r="G48" s="387">
        <v>299.3</v>
      </c>
      <c r="H48" s="388">
        <v>102776.54</v>
      </c>
      <c r="I48" s="388">
        <v>146914.41</v>
      </c>
      <c r="J48" s="76"/>
      <c r="K48" s="76"/>
    </row>
    <row r="49" spans="1:11" x14ac:dyDescent="0.25">
      <c r="A49" s="1164"/>
      <c r="B49" s="399" t="s">
        <v>1499</v>
      </c>
      <c r="C49" s="387">
        <v>840.13</v>
      </c>
      <c r="D49" s="387">
        <v>12816.19</v>
      </c>
      <c r="E49" s="388">
        <v>13656.32</v>
      </c>
      <c r="F49" s="387">
        <v>175.7</v>
      </c>
      <c r="G49" s="387">
        <v>152.04</v>
      </c>
      <c r="H49" s="388">
        <v>327.75</v>
      </c>
      <c r="I49" s="388">
        <v>13984.06</v>
      </c>
      <c r="J49" s="76"/>
      <c r="K49" s="76"/>
    </row>
    <row r="50" spans="1:11" ht="24" x14ac:dyDescent="0.25">
      <c r="A50" s="1164"/>
      <c r="B50" s="399" t="s">
        <v>1500</v>
      </c>
      <c r="C50" s="387">
        <v>10049.870000000001</v>
      </c>
      <c r="D50" s="387">
        <v>1492.78</v>
      </c>
      <c r="E50" s="388">
        <v>11542.66</v>
      </c>
      <c r="F50" s="387">
        <v>3935.08</v>
      </c>
      <c r="G50" s="387">
        <v>3681.61</v>
      </c>
      <c r="H50" s="388">
        <v>7616.69</v>
      </c>
      <c r="I50" s="388">
        <v>19159.349999999999</v>
      </c>
      <c r="J50" s="76"/>
      <c r="K50" s="76"/>
    </row>
    <row r="51" spans="1:11" x14ac:dyDescent="0.25">
      <c r="A51" s="1164"/>
      <c r="B51" s="399" t="s">
        <v>1501</v>
      </c>
      <c r="C51" s="387">
        <v>41983.35</v>
      </c>
      <c r="D51" s="387">
        <v>4785.22</v>
      </c>
      <c r="E51" s="388">
        <v>46768.58</v>
      </c>
      <c r="F51" s="387">
        <v>11083.37</v>
      </c>
      <c r="G51" s="387">
        <v>6574.5</v>
      </c>
      <c r="H51" s="388">
        <v>17657.87</v>
      </c>
      <c r="I51" s="388">
        <v>64426.45</v>
      </c>
      <c r="J51" s="76"/>
      <c r="K51" s="76"/>
    </row>
    <row r="52" spans="1:11" x14ac:dyDescent="0.25">
      <c r="A52" s="1163"/>
      <c r="B52" s="400" t="s">
        <v>26</v>
      </c>
      <c r="C52" s="388">
        <v>97011.23</v>
      </c>
      <c r="D52" s="388">
        <v>19094.189999999999</v>
      </c>
      <c r="E52" s="388">
        <v>116105.42</v>
      </c>
      <c r="F52" s="388">
        <v>117671.4</v>
      </c>
      <c r="G52" s="388">
        <v>10707.45</v>
      </c>
      <c r="H52" s="388">
        <v>128378.85</v>
      </c>
      <c r="I52" s="388">
        <v>244484.27</v>
      </c>
      <c r="J52" s="76"/>
      <c r="K52" s="76"/>
    </row>
    <row r="53" spans="1:11" x14ac:dyDescent="0.25">
      <c r="A53" s="1162" t="s">
        <v>1502</v>
      </c>
      <c r="B53" s="399" t="s">
        <v>3298</v>
      </c>
      <c r="C53" s="387">
        <v>6476.01</v>
      </c>
      <c r="D53" s="387">
        <v>1659.4</v>
      </c>
      <c r="E53" s="388">
        <v>8135.41</v>
      </c>
      <c r="F53" s="387">
        <v>82.54</v>
      </c>
      <c r="G53" s="387">
        <v>63.58</v>
      </c>
      <c r="H53" s="388">
        <v>146.12</v>
      </c>
      <c r="I53" s="388">
        <v>8281.5300000000007</v>
      </c>
      <c r="J53" s="76"/>
      <c r="K53" s="76"/>
    </row>
    <row r="54" spans="1:11" ht="24" x14ac:dyDescent="0.25">
      <c r="A54" s="1164"/>
      <c r="B54" s="399" t="s">
        <v>1503</v>
      </c>
      <c r="C54" s="387">
        <v>40591.07</v>
      </c>
      <c r="D54" s="387">
        <v>23981.05</v>
      </c>
      <c r="E54" s="388">
        <v>64572.12</v>
      </c>
      <c r="F54" s="387">
        <v>17.8</v>
      </c>
      <c r="G54" s="387">
        <v>188</v>
      </c>
      <c r="H54" s="388">
        <v>205.8</v>
      </c>
      <c r="I54" s="388">
        <v>64777.919999999998</v>
      </c>
      <c r="J54" s="76"/>
      <c r="K54" s="76"/>
    </row>
    <row r="55" spans="1:11" x14ac:dyDescent="0.25">
      <c r="A55" s="1164"/>
      <c r="B55" s="399" t="s">
        <v>1504</v>
      </c>
      <c r="C55" s="387">
        <v>53261.98</v>
      </c>
      <c r="D55" s="387">
        <v>56744.42</v>
      </c>
      <c r="E55" s="388">
        <v>110006.39</v>
      </c>
      <c r="F55" s="387">
        <v>32464.12</v>
      </c>
      <c r="G55" s="387">
        <v>7291.79</v>
      </c>
      <c r="H55" s="388">
        <v>39755.910000000003</v>
      </c>
      <c r="I55" s="388">
        <v>149762.29999999999</v>
      </c>
      <c r="J55" s="76"/>
      <c r="K55" s="76"/>
    </row>
    <row r="56" spans="1:11" x14ac:dyDescent="0.25">
      <c r="A56" s="1163"/>
      <c r="B56" s="400" t="s">
        <v>26</v>
      </c>
      <c r="C56" s="388">
        <v>100329.06</v>
      </c>
      <c r="D56" s="388">
        <v>82384.86</v>
      </c>
      <c r="E56" s="388">
        <v>182713.92</v>
      </c>
      <c r="F56" s="388">
        <v>32564.46</v>
      </c>
      <c r="G56" s="388">
        <v>7543.37</v>
      </c>
      <c r="H56" s="388">
        <v>40107.83</v>
      </c>
      <c r="I56" s="388">
        <v>222821.75</v>
      </c>
      <c r="J56" s="76"/>
      <c r="K56" s="76"/>
    </row>
    <row r="57" spans="1:11" x14ac:dyDescent="0.25">
      <c r="A57" s="397" t="s">
        <v>26</v>
      </c>
      <c r="B57" s="401"/>
      <c r="C57" s="388">
        <v>3950350.03</v>
      </c>
      <c r="D57" s="388">
        <v>1314429.72</v>
      </c>
      <c r="E57" s="388">
        <v>5264779.75</v>
      </c>
      <c r="F57" s="388">
        <v>8284666.3499999996</v>
      </c>
      <c r="G57" s="388">
        <v>19217637.489999998</v>
      </c>
      <c r="H57" s="388">
        <v>27502303.84</v>
      </c>
      <c r="I57" s="388">
        <v>32767083.59</v>
      </c>
      <c r="J57" s="76"/>
      <c r="K57" s="76"/>
    </row>
    <row r="58" spans="1:11" x14ac:dyDescent="0.25">
      <c r="B58" s="76"/>
      <c r="C58" s="76"/>
      <c r="D58" s="76"/>
      <c r="E58" s="76"/>
      <c r="F58" s="76"/>
      <c r="G58" s="76"/>
      <c r="H58" s="76"/>
      <c r="I58" s="76"/>
      <c r="J58" s="76"/>
      <c r="K58" s="76"/>
    </row>
    <row r="59" spans="1:11" x14ac:dyDescent="0.25">
      <c r="B59" s="76"/>
      <c r="C59" s="76"/>
      <c r="D59" s="76"/>
      <c r="E59" s="76"/>
      <c r="F59" s="76"/>
      <c r="G59" s="76"/>
      <c r="H59" s="76"/>
      <c r="I59" s="76"/>
      <c r="J59" s="76"/>
      <c r="K59" s="76"/>
    </row>
    <row r="60" spans="1:11" x14ac:dyDescent="0.25">
      <c r="B60" s="76"/>
      <c r="C60" s="76"/>
      <c r="D60" s="76"/>
      <c r="E60" s="76"/>
      <c r="F60" s="76"/>
      <c r="G60" s="76"/>
      <c r="H60" s="76"/>
      <c r="I60" s="76"/>
      <c r="J60" s="76"/>
      <c r="K60" s="76"/>
    </row>
    <row r="61" spans="1:11" x14ac:dyDescent="0.25">
      <c r="B61" s="76"/>
      <c r="C61" s="76"/>
      <c r="D61" s="76"/>
      <c r="E61" s="76"/>
      <c r="F61" s="76"/>
      <c r="G61" s="76"/>
      <c r="H61" s="76"/>
      <c r="I61" s="76"/>
      <c r="J61" s="76"/>
      <c r="K61" s="76"/>
    </row>
    <row r="62" spans="1:11" x14ac:dyDescent="0.25">
      <c r="B62" s="76"/>
      <c r="C62" s="76"/>
      <c r="D62" s="76"/>
      <c r="E62" s="76"/>
      <c r="F62" s="76"/>
      <c r="G62" s="76"/>
      <c r="H62" s="76"/>
      <c r="I62" s="76"/>
      <c r="J62" s="76"/>
      <c r="K62" s="76"/>
    </row>
    <row r="63" spans="1:11" x14ac:dyDescent="0.25">
      <c r="B63" s="76"/>
      <c r="C63" s="76"/>
      <c r="D63" s="76"/>
      <c r="E63" s="76"/>
      <c r="F63" s="76"/>
      <c r="G63" s="76"/>
      <c r="H63" s="76"/>
      <c r="I63" s="76"/>
      <c r="J63" s="76"/>
      <c r="K63" s="76"/>
    </row>
    <row r="64" spans="1:11" x14ac:dyDescent="0.25">
      <c r="B64" s="76"/>
      <c r="C64" s="76"/>
      <c r="D64" s="76"/>
      <c r="E64" s="76"/>
      <c r="F64" s="76"/>
      <c r="G64" s="76"/>
      <c r="H64" s="76"/>
      <c r="I64" s="76"/>
      <c r="J64" s="76"/>
      <c r="K64" s="76"/>
    </row>
    <row r="65" spans="2:11" x14ac:dyDescent="0.25">
      <c r="B65" s="76"/>
      <c r="C65" s="76"/>
      <c r="D65" s="76"/>
      <c r="E65" s="76"/>
      <c r="F65" s="76"/>
      <c r="G65" s="76"/>
      <c r="H65" s="76"/>
      <c r="I65" s="76"/>
      <c r="J65" s="76"/>
      <c r="K65" s="76"/>
    </row>
    <row r="66" spans="2:11" x14ac:dyDescent="0.25">
      <c r="B66" s="76"/>
      <c r="C66" s="76"/>
      <c r="D66" s="76"/>
      <c r="E66" s="76"/>
      <c r="F66" s="76"/>
      <c r="G66" s="76"/>
      <c r="H66" s="76"/>
      <c r="I66" s="76"/>
      <c r="J66" s="76"/>
      <c r="K66" s="76"/>
    </row>
    <row r="67" spans="2:11" x14ac:dyDescent="0.25">
      <c r="B67" s="76"/>
      <c r="C67" s="76"/>
      <c r="D67" s="76"/>
      <c r="E67" s="76"/>
      <c r="F67" s="76"/>
      <c r="G67" s="76"/>
      <c r="H67" s="76"/>
      <c r="I67" s="76"/>
      <c r="J67" s="76"/>
      <c r="K67" s="76"/>
    </row>
    <row r="68" spans="2:11" x14ac:dyDescent="0.25">
      <c r="B68" s="76"/>
      <c r="C68" s="76"/>
      <c r="D68" s="76"/>
      <c r="E68" s="76"/>
      <c r="F68" s="76"/>
      <c r="G68" s="76"/>
      <c r="H68" s="76"/>
      <c r="I68" s="76"/>
      <c r="J68" s="76"/>
      <c r="K68" s="76"/>
    </row>
    <row r="69" spans="2:11" x14ac:dyDescent="0.25">
      <c r="B69" s="76"/>
      <c r="C69" s="76"/>
      <c r="D69" s="76"/>
      <c r="E69" s="76"/>
      <c r="F69" s="76"/>
      <c r="G69" s="76"/>
      <c r="H69" s="76"/>
      <c r="I69" s="76"/>
      <c r="J69" s="76"/>
      <c r="K69" s="76"/>
    </row>
    <row r="70" spans="2:11" x14ac:dyDescent="0.25">
      <c r="B70" s="76"/>
      <c r="C70" s="76"/>
      <c r="D70" s="76"/>
      <c r="E70" s="76"/>
      <c r="F70" s="76"/>
      <c r="G70" s="76"/>
      <c r="H70" s="76"/>
      <c r="I70" s="76"/>
      <c r="J70" s="76"/>
      <c r="K70" s="76"/>
    </row>
    <row r="71" spans="2:11" x14ac:dyDescent="0.25">
      <c r="B71" s="76"/>
      <c r="C71" s="76"/>
      <c r="D71" s="76"/>
      <c r="E71" s="76"/>
      <c r="F71" s="76"/>
      <c r="G71" s="76"/>
      <c r="H71" s="76"/>
      <c r="I71" s="76"/>
      <c r="J71" s="76"/>
      <c r="K71" s="76"/>
    </row>
    <row r="72" spans="2:11" x14ac:dyDescent="0.25">
      <c r="B72" s="76"/>
      <c r="C72" s="76"/>
      <c r="D72" s="76"/>
      <c r="E72" s="76"/>
      <c r="F72" s="76"/>
      <c r="G72" s="76"/>
      <c r="H72" s="76"/>
      <c r="I72" s="76"/>
      <c r="J72" s="76"/>
      <c r="K72" s="76"/>
    </row>
    <row r="73" spans="2:11" x14ac:dyDescent="0.25">
      <c r="B73" s="76"/>
      <c r="C73" s="76"/>
      <c r="D73" s="76"/>
      <c r="E73" s="76"/>
      <c r="F73" s="76"/>
      <c r="G73" s="76"/>
      <c r="H73" s="76"/>
      <c r="I73" s="76"/>
      <c r="J73" s="76"/>
      <c r="K73" s="76"/>
    </row>
    <row r="74" spans="2:11" x14ac:dyDescent="0.25">
      <c r="B74" s="76"/>
      <c r="C74" s="76"/>
      <c r="D74" s="76"/>
      <c r="E74" s="76"/>
      <c r="F74" s="76"/>
      <c r="G74" s="76"/>
      <c r="H74" s="76"/>
      <c r="I74" s="76"/>
      <c r="J74" s="76"/>
      <c r="K74" s="76"/>
    </row>
    <row r="75" spans="2:11" x14ac:dyDescent="0.25">
      <c r="B75" s="76"/>
      <c r="C75" s="76"/>
      <c r="D75" s="76"/>
      <c r="E75" s="76"/>
      <c r="F75" s="76"/>
      <c r="G75" s="76"/>
      <c r="H75" s="76"/>
      <c r="I75" s="76"/>
      <c r="J75" s="76"/>
      <c r="K75" s="76"/>
    </row>
    <row r="76" spans="2:11" x14ac:dyDescent="0.25">
      <c r="B76" s="76"/>
      <c r="C76" s="76"/>
      <c r="D76" s="76"/>
      <c r="E76" s="76"/>
      <c r="F76" s="76"/>
      <c r="G76" s="76"/>
      <c r="H76" s="76"/>
      <c r="I76" s="76"/>
      <c r="J76" s="76"/>
      <c r="K76" s="76"/>
    </row>
    <row r="77" spans="2:11" x14ac:dyDescent="0.25">
      <c r="B77" s="76"/>
      <c r="C77" s="76"/>
      <c r="D77" s="76"/>
      <c r="E77" s="76"/>
      <c r="F77" s="76"/>
      <c r="G77" s="76"/>
      <c r="H77" s="76"/>
      <c r="I77" s="76"/>
      <c r="J77" s="76"/>
      <c r="K77" s="76"/>
    </row>
    <row r="78" spans="2:11" x14ac:dyDescent="0.25">
      <c r="B78" s="76"/>
      <c r="C78" s="76"/>
      <c r="D78" s="76"/>
      <c r="E78" s="76"/>
      <c r="F78" s="76"/>
      <c r="G78" s="76"/>
      <c r="H78" s="76"/>
      <c r="I78" s="76"/>
      <c r="J78" s="76"/>
      <c r="K78" s="76"/>
    </row>
    <row r="79" spans="2:11" x14ac:dyDescent="0.25">
      <c r="B79" s="76"/>
      <c r="C79" s="76"/>
      <c r="D79" s="76"/>
      <c r="E79" s="76"/>
      <c r="F79" s="76"/>
      <c r="G79" s="76"/>
      <c r="H79" s="76"/>
      <c r="I79" s="76"/>
      <c r="J79" s="76"/>
      <c r="K79" s="76"/>
    </row>
    <row r="80" spans="2:11" x14ac:dyDescent="0.25">
      <c r="B80" s="76"/>
      <c r="C80" s="76"/>
      <c r="D80" s="76"/>
      <c r="E80" s="76"/>
      <c r="F80" s="76"/>
      <c r="G80" s="76"/>
      <c r="H80" s="76"/>
      <c r="I80" s="76"/>
      <c r="J80" s="76"/>
      <c r="K80" s="76"/>
    </row>
    <row r="81" spans="2:11" x14ac:dyDescent="0.25">
      <c r="B81" s="76"/>
      <c r="C81" s="76"/>
      <c r="D81" s="76"/>
      <c r="E81" s="76"/>
      <c r="F81" s="76"/>
      <c r="G81" s="76"/>
      <c r="H81" s="76"/>
      <c r="I81" s="76"/>
      <c r="J81" s="76"/>
      <c r="K81" s="76"/>
    </row>
    <row r="82" spans="2:11" x14ac:dyDescent="0.25">
      <c r="B82" s="76"/>
      <c r="C82" s="76"/>
      <c r="D82" s="76"/>
      <c r="E82" s="76"/>
      <c r="F82" s="76"/>
      <c r="G82" s="76"/>
      <c r="H82" s="76"/>
      <c r="I82" s="76"/>
      <c r="J82" s="76"/>
      <c r="K82" s="76"/>
    </row>
    <row r="83" spans="2:11" x14ac:dyDescent="0.25">
      <c r="B83" s="76"/>
      <c r="C83" s="76"/>
      <c r="D83" s="76"/>
      <c r="E83" s="76"/>
      <c r="F83" s="76"/>
      <c r="G83" s="76"/>
      <c r="H83" s="76"/>
      <c r="I83" s="76"/>
      <c r="J83" s="76"/>
      <c r="K83" s="76"/>
    </row>
    <row r="84" spans="2:11" x14ac:dyDescent="0.25">
      <c r="B84" s="76"/>
      <c r="C84" s="76"/>
      <c r="D84" s="76"/>
      <c r="E84" s="76"/>
      <c r="F84" s="76"/>
      <c r="G84" s="76"/>
      <c r="H84" s="76"/>
      <c r="I84" s="76"/>
      <c r="J84" s="76"/>
      <c r="K84" s="76"/>
    </row>
    <row r="85" spans="2:11" x14ac:dyDescent="0.25">
      <c r="B85" s="76"/>
      <c r="C85" s="76"/>
      <c r="D85" s="76"/>
      <c r="E85" s="76"/>
      <c r="F85" s="76"/>
      <c r="G85" s="76"/>
      <c r="H85" s="76"/>
      <c r="I85" s="76"/>
      <c r="J85" s="76"/>
      <c r="K85" s="76"/>
    </row>
    <row r="86" spans="2:11" x14ac:dyDescent="0.25">
      <c r="B86" s="76"/>
      <c r="C86" s="76"/>
      <c r="D86" s="76"/>
      <c r="E86" s="76"/>
      <c r="F86" s="76"/>
      <c r="G86" s="76"/>
      <c r="H86" s="76"/>
      <c r="I86" s="76"/>
      <c r="J86" s="76"/>
      <c r="K86" s="76"/>
    </row>
    <row r="87" spans="2:11" x14ac:dyDescent="0.25">
      <c r="B87" s="76"/>
      <c r="C87" s="76"/>
      <c r="D87" s="76"/>
      <c r="E87" s="76"/>
      <c r="F87" s="76"/>
      <c r="G87" s="76"/>
      <c r="H87" s="76"/>
      <c r="I87" s="76"/>
      <c r="J87" s="76"/>
      <c r="K87" s="76"/>
    </row>
    <row r="88" spans="2:11" x14ac:dyDescent="0.25">
      <c r="B88" s="76"/>
      <c r="C88" s="76"/>
      <c r="D88" s="76"/>
      <c r="E88" s="76"/>
      <c r="F88" s="76"/>
      <c r="G88" s="76"/>
      <c r="H88" s="76"/>
      <c r="I88" s="76"/>
      <c r="J88" s="76"/>
      <c r="K88" s="76"/>
    </row>
    <row r="89" spans="2:11" x14ac:dyDescent="0.25">
      <c r="B89" s="76"/>
      <c r="C89" s="76"/>
      <c r="D89" s="76"/>
      <c r="E89" s="76"/>
      <c r="F89" s="76"/>
      <c r="G89" s="76"/>
      <c r="H89" s="76"/>
      <c r="I89" s="76"/>
      <c r="J89" s="76"/>
      <c r="K89" s="76"/>
    </row>
    <row r="90" spans="2:11" x14ac:dyDescent="0.25">
      <c r="B90" s="76"/>
      <c r="C90" s="76"/>
      <c r="D90" s="76"/>
      <c r="E90" s="76"/>
      <c r="F90" s="76"/>
      <c r="G90" s="76"/>
      <c r="H90" s="76"/>
      <c r="I90" s="76"/>
      <c r="J90" s="76"/>
      <c r="K90" s="76"/>
    </row>
    <row r="91" spans="2:11" x14ac:dyDescent="0.25">
      <c r="B91" s="76"/>
      <c r="C91" s="76"/>
      <c r="D91" s="76"/>
      <c r="E91" s="76"/>
      <c r="F91" s="76"/>
      <c r="G91" s="76"/>
      <c r="H91" s="76"/>
      <c r="I91" s="76"/>
      <c r="J91" s="76"/>
      <c r="K91" s="76"/>
    </row>
    <row r="92" spans="2:11" x14ac:dyDescent="0.25">
      <c r="B92" s="76"/>
      <c r="C92" s="76"/>
      <c r="D92" s="76"/>
      <c r="E92" s="76"/>
      <c r="F92" s="76"/>
      <c r="G92" s="76"/>
      <c r="H92" s="76"/>
      <c r="I92" s="76"/>
      <c r="J92" s="76"/>
      <c r="K92" s="76"/>
    </row>
    <row r="93" spans="2:11" x14ac:dyDescent="0.25">
      <c r="B93" s="76"/>
      <c r="C93" s="76"/>
      <c r="D93" s="76"/>
      <c r="E93" s="76"/>
      <c r="F93" s="76"/>
      <c r="G93" s="76"/>
      <c r="H93" s="76"/>
      <c r="I93" s="76"/>
      <c r="J93" s="76"/>
      <c r="K93" s="76"/>
    </row>
    <row r="94" spans="2:11" x14ac:dyDescent="0.25">
      <c r="B94" s="76"/>
      <c r="C94" s="76"/>
      <c r="D94" s="76"/>
      <c r="E94" s="76"/>
      <c r="F94" s="76"/>
      <c r="G94" s="76"/>
      <c r="H94" s="76"/>
      <c r="I94" s="76"/>
      <c r="J94" s="76"/>
      <c r="K94" s="76"/>
    </row>
    <row r="95" spans="2:11" x14ac:dyDescent="0.25">
      <c r="B95" s="76"/>
      <c r="C95" s="76"/>
      <c r="D95" s="76"/>
      <c r="E95" s="76"/>
      <c r="F95" s="76"/>
      <c r="G95" s="76"/>
      <c r="H95" s="76"/>
      <c r="I95" s="76"/>
      <c r="J95" s="76"/>
      <c r="K95" s="76"/>
    </row>
    <row r="96" spans="2:11" x14ac:dyDescent="0.25">
      <c r="B96" s="76"/>
      <c r="C96" s="76"/>
      <c r="D96" s="76"/>
      <c r="E96" s="76"/>
      <c r="F96" s="76"/>
      <c r="G96" s="76"/>
      <c r="H96" s="76"/>
      <c r="I96" s="76"/>
      <c r="J96" s="76"/>
      <c r="K96" s="76"/>
    </row>
    <row r="97" spans="2:11" x14ac:dyDescent="0.25">
      <c r="B97" s="76"/>
      <c r="C97" s="76"/>
      <c r="D97" s="76"/>
      <c r="E97" s="76"/>
      <c r="F97" s="76"/>
      <c r="G97" s="76"/>
      <c r="H97" s="76"/>
      <c r="I97" s="76"/>
      <c r="J97" s="76"/>
      <c r="K97" s="76"/>
    </row>
    <row r="98" spans="2:11" x14ac:dyDescent="0.25">
      <c r="B98" s="76"/>
      <c r="C98" s="76"/>
      <c r="D98" s="76"/>
      <c r="E98" s="76"/>
      <c r="F98" s="76"/>
      <c r="G98" s="76"/>
      <c r="H98" s="76"/>
      <c r="I98" s="76"/>
      <c r="J98" s="76"/>
      <c r="K98" s="76"/>
    </row>
  </sheetData>
  <mergeCells count="12">
    <mergeCell ref="C6:E6"/>
    <mergeCell ref="F6:H6"/>
    <mergeCell ref="A8:A17"/>
    <mergeCell ref="A18:A23"/>
    <mergeCell ref="A24:A26"/>
    <mergeCell ref="A33:A36"/>
    <mergeCell ref="A37:A47"/>
    <mergeCell ref="A48:A52"/>
    <mergeCell ref="A53:A56"/>
    <mergeCell ref="A6:B6"/>
    <mergeCell ref="A27:A30"/>
    <mergeCell ref="A31:A32"/>
  </mergeCells>
  <pageMargins left="0.34" right="0.19685039370078738" top="3.9370078740157487E-2" bottom="3.9370078740157487E-2" header="0" footer="0.3"/>
  <pageSetup paperSize="9" scale="87" orientation="landscape" r:id="rId1"/>
  <rowBreaks count="1" manualBreakCount="1">
    <brk id="35" max="16383" man="1"/>
  </rowBreaks>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Hoja41">
    <tabColor rgb="FF00B050"/>
  </sheetPr>
  <dimension ref="A1:K98"/>
  <sheetViews>
    <sheetView topLeftCell="A37" zoomScale="110" zoomScaleNormal="110" workbookViewId="0">
      <selection activeCell="H46" sqref="H46"/>
    </sheetView>
  </sheetViews>
  <sheetFormatPr baseColWidth="10" defaultRowHeight="15" x14ac:dyDescent="0.25"/>
  <cols>
    <col min="1" max="1" width="56" style="74" bestFit="1" customWidth="1"/>
    <col min="2" max="2" width="25.7109375" style="74" customWidth="1"/>
    <col min="3" max="3" width="11.7109375" style="74" bestFit="1" customWidth="1"/>
    <col min="4" max="4" width="14.42578125" style="74" bestFit="1" customWidth="1"/>
    <col min="5" max="5" width="12.7109375" style="74" bestFit="1" customWidth="1"/>
    <col min="6" max="6" width="11.28515625" style="74" bestFit="1" customWidth="1"/>
    <col min="7" max="7" width="14.42578125" style="74" bestFit="1" customWidth="1"/>
    <col min="8" max="8" width="11.7109375" style="74" bestFit="1" customWidth="1"/>
    <col min="9" max="10" width="10.7109375" style="74" customWidth="1"/>
    <col min="11" max="16384" width="11.42578125" style="74"/>
  </cols>
  <sheetData>
    <row r="1" spans="1:11" x14ac:dyDescent="0.25">
      <c r="A1" s="154" t="s">
        <v>978</v>
      </c>
      <c r="B1" s="157"/>
      <c r="C1" s="157"/>
      <c r="D1" s="157"/>
      <c r="E1" s="157"/>
      <c r="F1" s="157"/>
      <c r="G1" s="157"/>
      <c r="H1" s="157"/>
      <c r="I1" s="157"/>
      <c r="J1" s="157"/>
      <c r="K1" s="157"/>
    </row>
    <row r="2" spans="1:11" x14ac:dyDescent="0.25">
      <c r="A2" s="157"/>
      <c r="B2" s="157"/>
      <c r="C2" s="157"/>
      <c r="D2" s="157"/>
      <c r="E2" s="157"/>
      <c r="F2" s="157"/>
      <c r="G2" s="157"/>
      <c r="H2" s="157"/>
      <c r="I2" s="157"/>
      <c r="J2" s="157"/>
      <c r="K2" s="157"/>
    </row>
    <row r="3" spans="1:11" x14ac:dyDescent="0.25">
      <c r="A3" s="402"/>
      <c r="B3" s="403"/>
      <c r="C3" s="403"/>
      <c r="D3" s="403"/>
      <c r="E3" s="403"/>
      <c r="F3" s="403"/>
      <c r="G3" s="403"/>
      <c r="H3" s="403"/>
      <c r="I3" s="403"/>
      <c r="J3" s="403"/>
      <c r="K3"/>
    </row>
    <row r="4" spans="1:11" x14ac:dyDescent="0.25">
      <c r="A4" s="1182"/>
      <c r="B4" s="1183"/>
      <c r="C4" s="1184" t="s">
        <v>1446</v>
      </c>
      <c r="D4" s="1185"/>
      <c r="E4" s="1186"/>
      <c r="F4" s="1184" t="s">
        <v>1447</v>
      </c>
      <c r="G4" s="1185"/>
      <c r="H4" s="1186"/>
      <c r="I4" s="1184" t="s">
        <v>1505</v>
      </c>
      <c r="J4" s="1185"/>
      <c r="K4" s="1157"/>
    </row>
    <row r="5" spans="1:11" x14ac:dyDescent="0.25">
      <c r="A5" s="404" t="s">
        <v>1506</v>
      </c>
      <c r="B5" s="405"/>
      <c r="C5" s="406" t="s">
        <v>1373</v>
      </c>
      <c r="D5" s="406" t="s">
        <v>1374</v>
      </c>
      <c r="E5" s="407" t="s">
        <v>26</v>
      </c>
      <c r="F5" s="406" t="s">
        <v>1373</v>
      </c>
      <c r="G5" s="406" t="s">
        <v>1374</v>
      </c>
      <c r="H5" s="407" t="s">
        <v>26</v>
      </c>
      <c r="I5" s="406" t="s">
        <v>1373</v>
      </c>
      <c r="J5" s="406" t="s">
        <v>1374</v>
      </c>
      <c r="K5" s="393" t="s">
        <v>26</v>
      </c>
    </row>
    <row r="6" spans="1:11" x14ac:dyDescent="0.25">
      <c r="A6" s="1179" t="s">
        <v>1458</v>
      </c>
      <c r="B6" s="408" t="s">
        <v>1459</v>
      </c>
      <c r="C6" s="409">
        <v>0</v>
      </c>
      <c r="D6" s="409">
        <v>9037649.1799999997</v>
      </c>
      <c r="E6" s="410">
        <v>9037649.1799999997</v>
      </c>
      <c r="F6" s="409">
        <v>0</v>
      </c>
      <c r="G6" s="409">
        <v>0</v>
      </c>
      <c r="H6" s="410">
        <v>0</v>
      </c>
      <c r="I6" s="409">
        <v>0</v>
      </c>
      <c r="J6" s="409">
        <v>0</v>
      </c>
      <c r="K6" s="388">
        <v>0</v>
      </c>
    </row>
    <row r="7" spans="1:11" x14ac:dyDescent="0.25">
      <c r="A7" s="1180"/>
      <c r="B7" s="408" t="s">
        <v>1460</v>
      </c>
      <c r="C7" s="409">
        <v>985313.6</v>
      </c>
      <c r="D7" s="409">
        <v>428334.94</v>
      </c>
      <c r="E7" s="410">
        <v>1413648.54</v>
      </c>
      <c r="F7" s="409">
        <v>0</v>
      </c>
      <c r="G7" s="409">
        <v>0</v>
      </c>
      <c r="H7" s="410">
        <v>0</v>
      </c>
      <c r="I7" s="409">
        <v>36.58</v>
      </c>
      <c r="J7" s="409">
        <v>15.13</v>
      </c>
      <c r="K7" s="388">
        <v>51.71</v>
      </c>
    </row>
    <row r="8" spans="1:11" x14ac:dyDescent="0.25">
      <c r="A8" s="1180"/>
      <c r="B8" s="408" t="s">
        <v>1461</v>
      </c>
      <c r="C8" s="409">
        <v>1105387.3500000001</v>
      </c>
      <c r="D8" s="409">
        <v>283092.2</v>
      </c>
      <c r="E8" s="410">
        <v>1388479.55</v>
      </c>
      <c r="F8" s="409">
        <v>0</v>
      </c>
      <c r="G8" s="409">
        <v>0</v>
      </c>
      <c r="H8" s="410">
        <v>0</v>
      </c>
      <c r="I8" s="409">
        <v>0</v>
      </c>
      <c r="J8" s="409">
        <v>0</v>
      </c>
      <c r="K8" s="388">
        <v>0</v>
      </c>
    </row>
    <row r="9" spans="1:11" x14ac:dyDescent="0.25">
      <c r="A9" s="1180"/>
      <c r="B9" s="408" t="s">
        <v>1462</v>
      </c>
      <c r="C9" s="409">
        <v>1378413.77</v>
      </c>
      <c r="D9" s="409">
        <v>548655.99</v>
      </c>
      <c r="E9" s="410">
        <v>1927069.75</v>
      </c>
      <c r="F9" s="409">
        <v>0</v>
      </c>
      <c r="G9" s="409">
        <v>0</v>
      </c>
      <c r="H9" s="410">
        <v>0</v>
      </c>
      <c r="I9" s="409">
        <v>15.96</v>
      </c>
      <c r="J9" s="409">
        <v>15.96</v>
      </c>
      <c r="K9" s="388">
        <v>31.92</v>
      </c>
    </row>
    <row r="10" spans="1:11" x14ac:dyDescent="0.25">
      <c r="A10" s="1180"/>
      <c r="B10" s="408" t="s">
        <v>1463</v>
      </c>
      <c r="C10" s="409">
        <v>1337453.28</v>
      </c>
      <c r="D10" s="409">
        <v>387439.82</v>
      </c>
      <c r="E10" s="410">
        <v>1724893.1</v>
      </c>
      <c r="F10" s="409">
        <v>0</v>
      </c>
      <c r="G10" s="409">
        <v>0</v>
      </c>
      <c r="H10" s="410">
        <v>0</v>
      </c>
      <c r="I10" s="409">
        <v>436.86</v>
      </c>
      <c r="J10" s="409">
        <v>274.36</v>
      </c>
      <c r="K10" s="388">
        <v>711.22</v>
      </c>
    </row>
    <row r="11" spans="1:11" ht="22.5" x14ac:dyDescent="0.25">
      <c r="A11" s="1180"/>
      <c r="B11" s="408" t="s">
        <v>1464</v>
      </c>
      <c r="C11" s="409">
        <v>169649.12</v>
      </c>
      <c r="D11" s="409">
        <v>344083.09</v>
      </c>
      <c r="E11" s="410">
        <v>513732.22</v>
      </c>
      <c r="F11" s="409">
        <v>0</v>
      </c>
      <c r="G11" s="409">
        <v>0</v>
      </c>
      <c r="H11" s="410">
        <v>0</v>
      </c>
      <c r="I11" s="409">
        <v>0</v>
      </c>
      <c r="J11" s="409">
        <v>0</v>
      </c>
      <c r="K11" s="388">
        <v>0</v>
      </c>
    </row>
    <row r="12" spans="1:11" x14ac:dyDescent="0.25">
      <c r="A12" s="1180"/>
      <c r="B12" s="408" t="s">
        <v>1465</v>
      </c>
      <c r="C12" s="409">
        <v>0</v>
      </c>
      <c r="D12" s="409">
        <v>0</v>
      </c>
      <c r="E12" s="410">
        <v>0</v>
      </c>
      <c r="F12" s="409">
        <v>36441.599999999999</v>
      </c>
      <c r="G12" s="409">
        <v>519836.51</v>
      </c>
      <c r="H12" s="410">
        <v>556278.11</v>
      </c>
      <c r="I12" s="409">
        <v>1140.46</v>
      </c>
      <c r="J12" s="409">
        <v>0</v>
      </c>
      <c r="K12" s="388">
        <v>1140.46</v>
      </c>
    </row>
    <row r="13" spans="1:11" x14ac:dyDescent="0.25">
      <c r="A13" s="1180"/>
      <c r="B13" s="408" t="s">
        <v>1466</v>
      </c>
      <c r="C13" s="409">
        <v>70730.41</v>
      </c>
      <c r="D13" s="409">
        <v>3091321.07</v>
      </c>
      <c r="E13" s="410">
        <v>3162051.48</v>
      </c>
      <c r="F13" s="409">
        <v>0</v>
      </c>
      <c r="G13" s="409">
        <v>0</v>
      </c>
      <c r="H13" s="410">
        <v>0</v>
      </c>
      <c r="I13" s="409">
        <v>0</v>
      </c>
      <c r="J13" s="409">
        <v>0</v>
      </c>
      <c r="K13" s="388">
        <v>0</v>
      </c>
    </row>
    <row r="14" spans="1:11" x14ac:dyDescent="0.25">
      <c r="A14" s="1180"/>
      <c r="B14" s="408" t="s">
        <v>1467</v>
      </c>
      <c r="C14" s="409">
        <v>1414597.17</v>
      </c>
      <c r="D14" s="409">
        <v>1379275.28</v>
      </c>
      <c r="E14" s="410">
        <v>2793872.45</v>
      </c>
      <c r="F14" s="409">
        <v>0</v>
      </c>
      <c r="G14" s="409">
        <v>0</v>
      </c>
      <c r="H14" s="410">
        <v>0</v>
      </c>
      <c r="I14" s="409">
        <v>23331.34</v>
      </c>
      <c r="J14" s="409">
        <v>190.8</v>
      </c>
      <c r="K14" s="388">
        <v>23522.13</v>
      </c>
    </row>
    <row r="15" spans="1:11" x14ac:dyDescent="0.25">
      <c r="A15" s="1181"/>
      <c r="B15" s="411" t="s">
        <v>26</v>
      </c>
      <c r="C15" s="410">
        <v>6461544.7000000002</v>
      </c>
      <c r="D15" s="410">
        <v>15499851.560000001</v>
      </c>
      <c r="E15" s="410">
        <v>21961396.260000002</v>
      </c>
      <c r="F15" s="410">
        <v>36441.599999999999</v>
      </c>
      <c r="G15" s="410">
        <v>519836.51</v>
      </c>
      <c r="H15" s="410">
        <v>556278.11</v>
      </c>
      <c r="I15" s="410">
        <v>24961.19</v>
      </c>
      <c r="J15" s="410">
        <v>496.24</v>
      </c>
      <c r="K15" s="388">
        <v>25457.439999999999</v>
      </c>
    </row>
    <row r="16" spans="1:11" x14ac:dyDescent="0.25">
      <c r="A16" s="1179" t="s">
        <v>1468</v>
      </c>
      <c r="B16" s="408" t="s">
        <v>2581</v>
      </c>
      <c r="C16" s="409">
        <v>0</v>
      </c>
      <c r="D16" s="409">
        <v>0</v>
      </c>
      <c r="E16" s="410">
        <v>0</v>
      </c>
      <c r="F16" s="409">
        <v>23924.51</v>
      </c>
      <c r="G16" s="409">
        <v>0</v>
      </c>
      <c r="H16" s="410">
        <v>23924.51</v>
      </c>
      <c r="I16" s="409">
        <v>0</v>
      </c>
      <c r="J16" s="409">
        <v>0</v>
      </c>
      <c r="K16" s="388">
        <v>0</v>
      </c>
    </row>
    <row r="17" spans="1:11" ht="22.5" x14ac:dyDescent="0.25">
      <c r="A17" s="1180"/>
      <c r="B17" s="408" t="s">
        <v>1469</v>
      </c>
      <c r="C17" s="409">
        <v>0</v>
      </c>
      <c r="D17" s="409">
        <v>0</v>
      </c>
      <c r="E17" s="410">
        <v>0</v>
      </c>
      <c r="F17" s="409">
        <v>1399920.34</v>
      </c>
      <c r="G17" s="409">
        <v>1689447.87</v>
      </c>
      <c r="H17" s="410">
        <v>3089368.22</v>
      </c>
      <c r="I17" s="409">
        <v>2648.25</v>
      </c>
      <c r="J17" s="409">
        <v>388.46</v>
      </c>
      <c r="K17" s="388">
        <v>3036.71</v>
      </c>
    </row>
    <row r="18" spans="1:11" x14ac:dyDescent="0.25">
      <c r="A18" s="1180"/>
      <c r="B18" s="408" t="s">
        <v>1470</v>
      </c>
      <c r="C18" s="409">
        <v>0</v>
      </c>
      <c r="D18" s="409">
        <v>0</v>
      </c>
      <c r="E18" s="410">
        <v>0</v>
      </c>
      <c r="F18" s="409">
        <v>0</v>
      </c>
      <c r="G18" s="409">
        <v>30749.08</v>
      </c>
      <c r="H18" s="410">
        <v>30749.08</v>
      </c>
      <c r="I18" s="409">
        <v>76.53</v>
      </c>
      <c r="J18" s="409">
        <v>16209.83</v>
      </c>
      <c r="K18" s="388">
        <v>16286.36</v>
      </c>
    </row>
    <row r="19" spans="1:11" x14ac:dyDescent="0.25">
      <c r="A19" s="1180"/>
      <c r="B19" s="408" t="s">
        <v>1471</v>
      </c>
      <c r="C19" s="409">
        <v>0</v>
      </c>
      <c r="D19" s="409">
        <v>0</v>
      </c>
      <c r="E19" s="410">
        <v>0</v>
      </c>
      <c r="F19" s="409">
        <v>0</v>
      </c>
      <c r="G19" s="409">
        <v>0</v>
      </c>
      <c r="H19" s="410">
        <v>0</v>
      </c>
      <c r="I19" s="409">
        <v>16076.16</v>
      </c>
      <c r="J19" s="409">
        <v>886.03</v>
      </c>
      <c r="K19" s="388">
        <v>16962.189999999999</v>
      </c>
    </row>
    <row r="20" spans="1:11" ht="22.5" x14ac:dyDescent="0.25">
      <c r="A20" s="1180"/>
      <c r="B20" s="408" t="s">
        <v>1472</v>
      </c>
      <c r="C20" s="409">
        <v>0</v>
      </c>
      <c r="D20" s="409">
        <v>0</v>
      </c>
      <c r="E20" s="410">
        <v>0</v>
      </c>
      <c r="F20" s="409">
        <v>0</v>
      </c>
      <c r="G20" s="409">
        <v>0</v>
      </c>
      <c r="H20" s="410">
        <v>0</v>
      </c>
      <c r="I20" s="409">
        <v>4328.97</v>
      </c>
      <c r="J20" s="409">
        <v>210.14</v>
      </c>
      <c r="K20" s="388">
        <v>4539.1099999999997</v>
      </c>
    </row>
    <row r="21" spans="1:11" x14ac:dyDescent="0.25">
      <c r="A21" s="1181"/>
      <c r="B21" s="411" t="s">
        <v>26</v>
      </c>
      <c r="C21" s="410">
        <v>0</v>
      </c>
      <c r="D21" s="410">
        <v>0</v>
      </c>
      <c r="E21" s="410">
        <v>0</v>
      </c>
      <c r="F21" s="410">
        <v>1423844.85</v>
      </c>
      <c r="G21" s="410">
        <v>1720196.96</v>
      </c>
      <c r="H21" s="410">
        <v>3144041.81</v>
      </c>
      <c r="I21" s="410">
        <v>23129.9</v>
      </c>
      <c r="J21" s="410">
        <v>17694.47</v>
      </c>
      <c r="K21" s="388">
        <v>40824.370000000003</v>
      </c>
    </row>
    <row r="22" spans="1:11" x14ac:dyDescent="0.25">
      <c r="A22" s="1179" t="s">
        <v>1473</v>
      </c>
      <c r="B22" s="408" t="s">
        <v>1474</v>
      </c>
      <c r="C22" s="409">
        <v>0</v>
      </c>
      <c r="D22" s="409">
        <v>0</v>
      </c>
      <c r="E22" s="410">
        <v>0</v>
      </c>
      <c r="F22" s="409">
        <v>0</v>
      </c>
      <c r="G22" s="409">
        <v>46312</v>
      </c>
      <c r="H22" s="410">
        <v>46312</v>
      </c>
      <c r="I22" s="409">
        <v>908.22</v>
      </c>
      <c r="J22" s="409">
        <v>351.2</v>
      </c>
      <c r="K22" s="388">
        <v>1259.42</v>
      </c>
    </row>
    <row r="23" spans="1:11" x14ac:dyDescent="0.25">
      <c r="A23" s="1180"/>
      <c r="B23" s="408" t="s">
        <v>1475</v>
      </c>
      <c r="C23" s="409">
        <v>0</v>
      </c>
      <c r="D23" s="409">
        <v>0</v>
      </c>
      <c r="E23" s="410">
        <v>0</v>
      </c>
      <c r="F23" s="409">
        <v>533749.79</v>
      </c>
      <c r="G23" s="409">
        <v>14384.34</v>
      </c>
      <c r="H23" s="410">
        <v>548134.13</v>
      </c>
      <c r="I23" s="409">
        <v>1591.24</v>
      </c>
      <c r="J23" s="409">
        <v>62.29</v>
      </c>
      <c r="K23" s="388">
        <v>1653.53</v>
      </c>
    </row>
    <row r="24" spans="1:11" x14ac:dyDescent="0.25">
      <c r="A24" s="1181"/>
      <c r="B24" s="411" t="s">
        <v>26</v>
      </c>
      <c r="C24" s="410">
        <v>0</v>
      </c>
      <c r="D24" s="410">
        <v>0</v>
      </c>
      <c r="E24" s="410">
        <v>0</v>
      </c>
      <c r="F24" s="410">
        <v>533749.79</v>
      </c>
      <c r="G24" s="410">
        <v>60696.34</v>
      </c>
      <c r="H24" s="410">
        <v>594446.13</v>
      </c>
      <c r="I24" s="410">
        <v>2499.46</v>
      </c>
      <c r="J24" s="410">
        <v>413.49</v>
      </c>
      <c r="K24" s="388">
        <v>2912.95</v>
      </c>
    </row>
    <row r="25" spans="1:11" x14ac:dyDescent="0.25">
      <c r="A25" s="1179" t="s">
        <v>1476</v>
      </c>
      <c r="B25" s="408" t="s">
        <v>1477</v>
      </c>
      <c r="C25" s="409">
        <v>0</v>
      </c>
      <c r="D25" s="409">
        <v>0</v>
      </c>
      <c r="E25" s="410">
        <v>0</v>
      </c>
      <c r="F25" s="409">
        <v>0</v>
      </c>
      <c r="G25" s="409">
        <v>0</v>
      </c>
      <c r="H25" s="410">
        <v>0</v>
      </c>
      <c r="I25" s="409">
        <v>24.5</v>
      </c>
      <c r="J25" s="409">
        <v>0</v>
      </c>
      <c r="K25" s="388">
        <v>24.5</v>
      </c>
    </row>
    <row r="26" spans="1:11" x14ac:dyDescent="0.25">
      <c r="A26" s="1180"/>
      <c r="B26" s="408" t="s">
        <v>1478</v>
      </c>
      <c r="C26" s="409">
        <v>0</v>
      </c>
      <c r="D26" s="409">
        <v>0</v>
      </c>
      <c r="E26" s="410">
        <v>0</v>
      </c>
      <c r="F26" s="409">
        <v>0</v>
      </c>
      <c r="G26" s="409">
        <v>59865.8</v>
      </c>
      <c r="H26" s="410">
        <v>59865.8</v>
      </c>
      <c r="I26" s="409">
        <v>20.3</v>
      </c>
      <c r="J26" s="409">
        <v>20.3</v>
      </c>
      <c r="K26" s="388">
        <v>40.6</v>
      </c>
    </row>
    <row r="27" spans="1:11" ht="22.5" x14ac:dyDescent="0.25">
      <c r="A27" s="1180"/>
      <c r="B27" s="408" t="s">
        <v>1479</v>
      </c>
      <c r="C27" s="409">
        <v>0</v>
      </c>
      <c r="D27" s="409">
        <v>25155.94</v>
      </c>
      <c r="E27" s="410">
        <v>25155.94</v>
      </c>
      <c r="F27" s="409">
        <v>118215.95</v>
      </c>
      <c r="G27" s="409">
        <v>80198.210000000006</v>
      </c>
      <c r="H27" s="410">
        <v>198414.16</v>
      </c>
      <c r="I27" s="409">
        <v>2632.38</v>
      </c>
      <c r="J27" s="409">
        <v>1705.55</v>
      </c>
      <c r="K27" s="388">
        <v>4337.93</v>
      </c>
    </row>
    <row r="28" spans="1:11" x14ac:dyDescent="0.25">
      <c r="A28" s="1181"/>
      <c r="B28" s="411" t="s">
        <v>26</v>
      </c>
      <c r="C28" s="410">
        <v>0</v>
      </c>
      <c r="D28" s="410">
        <v>25155.94</v>
      </c>
      <c r="E28" s="410">
        <v>25155.94</v>
      </c>
      <c r="F28" s="410">
        <v>118215.95</v>
      </c>
      <c r="G28" s="410">
        <v>140064</v>
      </c>
      <c r="H28" s="410">
        <v>258279.96</v>
      </c>
      <c r="I28" s="410">
        <v>2677.18</v>
      </c>
      <c r="J28" s="410">
        <v>1725.85</v>
      </c>
      <c r="K28" s="388">
        <v>4403.03</v>
      </c>
    </row>
    <row r="29" spans="1:11" x14ac:dyDescent="0.25">
      <c r="A29" s="1179" t="s">
        <v>1480</v>
      </c>
      <c r="B29" s="408" t="s">
        <v>1481</v>
      </c>
      <c r="C29" s="409">
        <v>1815666.42</v>
      </c>
      <c r="D29" s="409">
        <v>142244.51999999999</v>
      </c>
      <c r="E29" s="410">
        <v>1957910.94</v>
      </c>
      <c r="F29" s="409">
        <v>113798.23</v>
      </c>
      <c r="G29" s="409">
        <v>105578.42</v>
      </c>
      <c r="H29" s="410">
        <v>219376.65</v>
      </c>
      <c r="I29" s="409">
        <v>50834.65</v>
      </c>
      <c r="J29" s="409">
        <v>2353.29</v>
      </c>
      <c r="K29" s="388">
        <v>53187.94</v>
      </c>
    </row>
    <row r="30" spans="1:11" x14ac:dyDescent="0.25">
      <c r="A30" s="1181"/>
      <c r="B30" s="411" t="s">
        <v>26</v>
      </c>
      <c r="C30" s="410">
        <v>1815666.42</v>
      </c>
      <c r="D30" s="410">
        <v>142244.51999999999</v>
      </c>
      <c r="E30" s="410">
        <v>1957910.94</v>
      </c>
      <c r="F30" s="410">
        <v>113798.23</v>
      </c>
      <c r="G30" s="410">
        <v>105578.42</v>
      </c>
      <c r="H30" s="410">
        <v>219376.65</v>
      </c>
      <c r="I30" s="410">
        <v>50834.65</v>
      </c>
      <c r="J30" s="410">
        <v>2353.29</v>
      </c>
      <c r="K30" s="388">
        <v>53187.94</v>
      </c>
    </row>
    <row r="31" spans="1:11" x14ac:dyDescent="0.25">
      <c r="A31" s="1179" t="s">
        <v>1482</v>
      </c>
      <c r="B31" s="408" t="s">
        <v>1483</v>
      </c>
      <c r="C31" s="409">
        <v>380853.8</v>
      </c>
      <c r="D31" s="409">
        <v>96348.85</v>
      </c>
      <c r="E31" s="410">
        <v>477202.65</v>
      </c>
      <c r="F31" s="409">
        <v>0</v>
      </c>
      <c r="G31" s="409">
        <v>0</v>
      </c>
      <c r="H31" s="410">
        <v>0</v>
      </c>
      <c r="I31" s="409">
        <v>87.68</v>
      </c>
      <c r="J31" s="409">
        <v>0</v>
      </c>
      <c r="K31" s="388">
        <v>87.68</v>
      </c>
    </row>
    <row r="32" spans="1:11" x14ac:dyDescent="0.25">
      <c r="A32" s="1180"/>
      <c r="B32" s="408" t="s">
        <v>1484</v>
      </c>
      <c r="C32" s="409">
        <v>0</v>
      </c>
      <c r="D32" s="409">
        <v>0</v>
      </c>
      <c r="E32" s="410">
        <v>0</v>
      </c>
      <c r="F32" s="409">
        <v>356230.75</v>
      </c>
      <c r="G32" s="409">
        <v>0</v>
      </c>
      <c r="H32" s="410">
        <v>356230.75</v>
      </c>
      <c r="I32" s="409">
        <v>5597.04</v>
      </c>
      <c r="J32" s="409">
        <v>0</v>
      </c>
      <c r="K32" s="388">
        <v>5597.04</v>
      </c>
    </row>
    <row r="33" spans="1:11" ht="22.5" x14ac:dyDescent="0.25">
      <c r="A33" s="1180"/>
      <c r="B33" s="408" t="s">
        <v>1485</v>
      </c>
      <c r="C33" s="409">
        <v>0</v>
      </c>
      <c r="D33" s="409">
        <v>0</v>
      </c>
      <c r="E33" s="410">
        <v>0</v>
      </c>
      <c r="F33" s="409">
        <v>0</v>
      </c>
      <c r="G33" s="409">
        <v>0</v>
      </c>
      <c r="H33" s="410">
        <v>0</v>
      </c>
      <c r="I33" s="409">
        <v>10692.19</v>
      </c>
      <c r="J33" s="409">
        <v>5.41</v>
      </c>
      <c r="K33" s="388">
        <v>10697.61</v>
      </c>
    </row>
    <row r="34" spans="1:11" x14ac:dyDescent="0.25">
      <c r="A34" s="1181"/>
      <c r="B34" s="411" t="s">
        <v>26</v>
      </c>
      <c r="C34" s="410">
        <v>380853.8</v>
      </c>
      <c r="D34" s="410">
        <v>96348.85</v>
      </c>
      <c r="E34" s="410">
        <v>477202.65</v>
      </c>
      <c r="F34" s="410">
        <v>356230.75</v>
      </c>
      <c r="G34" s="410">
        <v>0</v>
      </c>
      <c r="H34" s="410">
        <v>356230.75</v>
      </c>
      <c r="I34" s="410">
        <v>16376.91</v>
      </c>
      <c r="J34" s="410">
        <v>5.41</v>
      </c>
      <c r="K34" s="388">
        <v>16382.32</v>
      </c>
    </row>
    <row r="35" spans="1:11" x14ac:dyDescent="0.25">
      <c r="A35" s="1179" t="s">
        <v>1486</v>
      </c>
      <c r="B35" s="408" t="s">
        <v>1487</v>
      </c>
      <c r="C35" s="409">
        <v>0</v>
      </c>
      <c r="D35" s="409">
        <v>0</v>
      </c>
      <c r="E35" s="410">
        <v>0</v>
      </c>
      <c r="F35" s="409">
        <v>52330.879999999997</v>
      </c>
      <c r="G35" s="409">
        <v>918955.18</v>
      </c>
      <c r="H35" s="410">
        <v>971286.06</v>
      </c>
      <c r="I35" s="409">
        <v>18000.509999999998</v>
      </c>
      <c r="J35" s="409">
        <v>52.79</v>
      </c>
      <c r="K35" s="388">
        <v>18053.3</v>
      </c>
    </row>
    <row r="36" spans="1:11" x14ac:dyDescent="0.25">
      <c r="A36" s="1180"/>
      <c r="B36" s="408" t="s">
        <v>1488</v>
      </c>
      <c r="C36" s="409">
        <v>0</v>
      </c>
      <c r="D36" s="409">
        <v>0</v>
      </c>
      <c r="E36" s="410">
        <v>0</v>
      </c>
      <c r="F36" s="409">
        <v>0</v>
      </c>
      <c r="G36" s="409">
        <v>0</v>
      </c>
      <c r="H36" s="410">
        <v>0</v>
      </c>
      <c r="I36" s="409">
        <v>0.02</v>
      </c>
      <c r="J36" s="409">
        <v>0</v>
      </c>
      <c r="K36" s="388">
        <v>0.02</v>
      </c>
    </row>
    <row r="37" spans="1:11" ht="22.5" x14ac:dyDescent="0.25">
      <c r="A37" s="1180"/>
      <c r="B37" s="408" t="s">
        <v>1489</v>
      </c>
      <c r="C37" s="409">
        <v>0</v>
      </c>
      <c r="D37" s="409">
        <v>0</v>
      </c>
      <c r="E37" s="410">
        <v>0</v>
      </c>
      <c r="F37" s="409">
        <v>0</v>
      </c>
      <c r="G37" s="409">
        <v>0</v>
      </c>
      <c r="H37" s="410">
        <v>0</v>
      </c>
      <c r="I37" s="409">
        <v>19778.7</v>
      </c>
      <c r="J37" s="409">
        <v>95.2</v>
      </c>
      <c r="K37" s="388">
        <v>19873.900000000001</v>
      </c>
    </row>
    <row r="38" spans="1:11" ht="22.5" x14ac:dyDescent="0.25">
      <c r="A38" s="1180"/>
      <c r="B38" s="408" t="s">
        <v>1490</v>
      </c>
      <c r="C38" s="409">
        <v>0</v>
      </c>
      <c r="D38" s="409">
        <v>0</v>
      </c>
      <c r="E38" s="410">
        <v>0</v>
      </c>
      <c r="F38" s="409">
        <v>0</v>
      </c>
      <c r="G38" s="409">
        <v>0</v>
      </c>
      <c r="H38" s="410">
        <v>0</v>
      </c>
      <c r="I38" s="409">
        <v>73416.28</v>
      </c>
      <c r="J38" s="409">
        <v>10668.69</v>
      </c>
      <c r="K38" s="388">
        <v>84084.97</v>
      </c>
    </row>
    <row r="39" spans="1:11" x14ac:dyDescent="0.25">
      <c r="A39" s="1180"/>
      <c r="B39" s="408" t="s">
        <v>1491</v>
      </c>
      <c r="C39" s="409">
        <v>0</v>
      </c>
      <c r="D39" s="409">
        <v>0</v>
      </c>
      <c r="E39" s="410">
        <v>0</v>
      </c>
      <c r="F39" s="409">
        <v>0</v>
      </c>
      <c r="G39" s="409">
        <v>0</v>
      </c>
      <c r="H39" s="410">
        <v>0</v>
      </c>
      <c r="I39" s="409">
        <v>34535.11</v>
      </c>
      <c r="J39" s="409">
        <v>21.61</v>
      </c>
      <c r="K39" s="388">
        <v>34556.71</v>
      </c>
    </row>
    <row r="40" spans="1:11" x14ac:dyDescent="0.25">
      <c r="A40" s="1180"/>
      <c r="B40" s="408" t="s">
        <v>1492</v>
      </c>
      <c r="C40" s="409">
        <v>0</v>
      </c>
      <c r="D40" s="409">
        <v>0</v>
      </c>
      <c r="E40" s="410">
        <v>0</v>
      </c>
      <c r="F40" s="409">
        <v>0</v>
      </c>
      <c r="G40" s="409">
        <v>0</v>
      </c>
      <c r="H40" s="410">
        <v>0</v>
      </c>
      <c r="I40" s="409">
        <v>754.49</v>
      </c>
      <c r="J40" s="409">
        <v>808.11</v>
      </c>
      <c r="K40" s="388">
        <v>1562.6</v>
      </c>
    </row>
    <row r="41" spans="1:11" x14ac:dyDescent="0.25">
      <c r="A41" s="1180"/>
      <c r="B41" s="408" t="s">
        <v>1493</v>
      </c>
      <c r="C41" s="409">
        <v>53472.45</v>
      </c>
      <c r="D41" s="409">
        <v>644792.71</v>
      </c>
      <c r="E41" s="410">
        <v>698265.16</v>
      </c>
      <c r="F41" s="409">
        <v>0</v>
      </c>
      <c r="G41" s="409">
        <v>0</v>
      </c>
      <c r="H41" s="410">
        <v>0</v>
      </c>
      <c r="I41" s="409">
        <v>14415.37</v>
      </c>
      <c r="J41" s="409">
        <v>101.78</v>
      </c>
      <c r="K41" s="388">
        <v>14517.14</v>
      </c>
    </row>
    <row r="42" spans="1:11" x14ac:dyDescent="0.25">
      <c r="A42" s="1180"/>
      <c r="B42" s="408" t="s">
        <v>1494</v>
      </c>
      <c r="C42" s="409">
        <v>0</v>
      </c>
      <c r="D42" s="409">
        <v>0</v>
      </c>
      <c r="E42" s="410">
        <v>0</v>
      </c>
      <c r="F42" s="409">
        <v>0</v>
      </c>
      <c r="G42" s="409">
        <v>0</v>
      </c>
      <c r="H42" s="410">
        <v>0</v>
      </c>
      <c r="I42" s="409">
        <v>17613.84</v>
      </c>
      <c r="J42" s="409">
        <v>1103.04</v>
      </c>
      <c r="K42" s="388">
        <v>18716.88</v>
      </c>
    </row>
    <row r="43" spans="1:11" ht="22.5" x14ac:dyDescent="0.25">
      <c r="A43" s="1180"/>
      <c r="B43" s="408" t="s">
        <v>1495</v>
      </c>
      <c r="C43" s="409">
        <v>0</v>
      </c>
      <c r="D43" s="409">
        <v>0</v>
      </c>
      <c r="E43" s="410">
        <v>0</v>
      </c>
      <c r="F43" s="409">
        <v>0</v>
      </c>
      <c r="G43" s="409">
        <v>0</v>
      </c>
      <c r="H43" s="410">
        <v>0</v>
      </c>
      <c r="I43" s="409">
        <v>33.9</v>
      </c>
      <c r="J43" s="409">
        <v>25.23</v>
      </c>
      <c r="K43" s="388">
        <v>59.13</v>
      </c>
    </row>
    <row r="44" spans="1:11" x14ac:dyDescent="0.25">
      <c r="A44" s="1180"/>
      <c r="B44" s="408" t="s">
        <v>1496</v>
      </c>
      <c r="C44" s="409">
        <v>0</v>
      </c>
      <c r="D44" s="409">
        <v>0</v>
      </c>
      <c r="E44" s="410">
        <v>0</v>
      </c>
      <c r="F44" s="409">
        <v>14832.06</v>
      </c>
      <c r="G44" s="409">
        <v>469622.25</v>
      </c>
      <c r="H44" s="410">
        <v>484454.31</v>
      </c>
      <c r="I44" s="409">
        <v>27162.36</v>
      </c>
      <c r="J44" s="409">
        <v>0.14000000000000001</v>
      </c>
      <c r="K44" s="388">
        <v>27162.5</v>
      </c>
    </row>
    <row r="45" spans="1:11" x14ac:dyDescent="0.25">
      <c r="A45" s="1181"/>
      <c r="B45" s="411" t="s">
        <v>26</v>
      </c>
      <c r="C45" s="410">
        <v>53472.45</v>
      </c>
      <c r="D45" s="410">
        <v>644792.71</v>
      </c>
      <c r="E45" s="410">
        <v>698265.16</v>
      </c>
      <c r="F45" s="410">
        <v>67162.94</v>
      </c>
      <c r="G45" s="410">
        <v>1388577.43</v>
      </c>
      <c r="H45" s="410">
        <v>1455740.37</v>
      </c>
      <c r="I45" s="410">
        <v>205710.56</v>
      </c>
      <c r="J45" s="410">
        <v>12876.59</v>
      </c>
      <c r="K45" s="388">
        <v>218587.15</v>
      </c>
    </row>
    <row r="46" spans="1:11" x14ac:dyDescent="0.25">
      <c r="A46" s="1179" t="s">
        <v>1497</v>
      </c>
      <c r="B46" s="408" t="s">
        <v>1498</v>
      </c>
      <c r="C46" s="409">
        <v>0</v>
      </c>
      <c r="D46" s="409">
        <v>0</v>
      </c>
      <c r="E46" s="410">
        <v>0</v>
      </c>
      <c r="F46" s="409">
        <v>78005.009999999995</v>
      </c>
      <c r="G46" s="409">
        <v>0</v>
      </c>
      <c r="H46" s="410">
        <v>78005.009999999995</v>
      </c>
      <c r="I46" s="409">
        <v>1075.55</v>
      </c>
      <c r="J46" s="409">
        <v>236.3</v>
      </c>
      <c r="K46" s="388">
        <v>1311.85</v>
      </c>
    </row>
    <row r="47" spans="1:11" x14ac:dyDescent="0.25">
      <c r="A47" s="1180"/>
      <c r="B47" s="408" t="s">
        <v>1499</v>
      </c>
      <c r="C47" s="409">
        <v>0</v>
      </c>
      <c r="D47" s="409">
        <v>0</v>
      </c>
      <c r="E47" s="410">
        <v>0</v>
      </c>
      <c r="F47" s="409">
        <v>0</v>
      </c>
      <c r="G47" s="409">
        <v>0</v>
      </c>
      <c r="H47" s="410">
        <v>0</v>
      </c>
      <c r="I47" s="409">
        <v>1000.62</v>
      </c>
      <c r="J47" s="409">
        <v>12967.71</v>
      </c>
      <c r="K47" s="388">
        <v>13968.34</v>
      </c>
    </row>
    <row r="48" spans="1:11" ht="22.5" x14ac:dyDescent="0.25">
      <c r="A48" s="1180"/>
      <c r="B48" s="408" t="s">
        <v>1500</v>
      </c>
      <c r="C48" s="409">
        <v>0</v>
      </c>
      <c r="D48" s="409">
        <v>0</v>
      </c>
      <c r="E48" s="410">
        <v>0</v>
      </c>
      <c r="F48" s="409">
        <v>0</v>
      </c>
      <c r="G48" s="409">
        <v>0</v>
      </c>
      <c r="H48" s="410">
        <v>0</v>
      </c>
      <c r="I48" s="409">
        <v>11289.52</v>
      </c>
      <c r="J48" s="409">
        <v>684.27</v>
      </c>
      <c r="K48" s="388">
        <v>11973.79</v>
      </c>
    </row>
    <row r="49" spans="1:11" x14ac:dyDescent="0.25">
      <c r="A49" s="1180"/>
      <c r="B49" s="408" t="s">
        <v>1501</v>
      </c>
      <c r="C49" s="409">
        <v>0</v>
      </c>
      <c r="D49" s="409">
        <v>0</v>
      </c>
      <c r="E49" s="410">
        <v>0</v>
      </c>
      <c r="F49" s="409">
        <v>0</v>
      </c>
      <c r="G49" s="409">
        <v>0</v>
      </c>
      <c r="H49" s="410">
        <v>0</v>
      </c>
      <c r="I49" s="409">
        <v>43049.9</v>
      </c>
      <c r="J49" s="409">
        <v>10050.200000000001</v>
      </c>
      <c r="K49" s="388">
        <v>53100.1</v>
      </c>
    </row>
    <row r="50" spans="1:11" x14ac:dyDescent="0.25">
      <c r="A50" s="1181"/>
      <c r="B50" s="411" t="s">
        <v>26</v>
      </c>
      <c r="C50" s="410">
        <v>0</v>
      </c>
      <c r="D50" s="410">
        <v>0</v>
      </c>
      <c r="E50" s="410">
        <v>0</v>
      </c>
      <c r="F50" s="410">
        <v>78005.009999999995</v>
      </c>
      <c r="G50" s="410">
        <v>0</v>
      </c>
      <c r="H50" s="410">
        <v>78005.009999999995</v>
      </c>
      <c r="I50" s="410">
        <v>56415.59</v>
      </c>
      <c r="J50" s="410">
        <v>23938.48</v>
      </c>
      <c r="K50" s="388">
        <v>80354.080000000002</v>
      </c>
    </row>
    <row r="51" spans="1:11" x14ac:dyDescent="0.25">
      <c r="A51" s="1179" t="s">
        <v>1502</v>
      </c>
      <c r="B51" s="408" t="s">
        <v>3298</v>
      </c>
      <c r="C51" s="409">
        <v>0</v>
      </c>
      <c r="D51" s="409">
        <v>0</v>
      </c>
      <c r="E51" s="410">
        <v>0</v>
      </c>
      <c r="F51" s="409">
        <v>0</v>
      </c>
      <c r="G51" s="409">
        <v>0</v>
      </c>
      <c r="H51" s="410">
        <v>0</v>
      </c>
      <c r="I51" s="409">
        <v>2263.02</v>
      </c>
      <c r="J51" s="409">
        <v>77.81</v>
      </c>
      <c r="K51" s="388">
        <v>2340.83</v>
      </c>
    </row>
    <row r="52" spans="1:11" x14ac:dyDescent="0.25">
      <c r="A52" s="1180"/>
      <c r="B52" s="408" t="s">
        <v>1503</v>
      </c>
      <c r="C52" s="409">
        <v>0</v>
      </c>
      <c r="D52" s="409">
        <v>0</v>
      </c>
      <c r="E52" s="410">
        <v>0</v>
      </c>
      <c r="F52" s="409">
        <v>0</v>
      </c>
      <c r="G52" s="409">
        <v>0</v>
      </c>
      <c r="H52" s="410">
        <v>0</v>
      </c>
      <c r="I52" s="409">
        <v>0</v>
      </c>
      <c r="J52" s="409">
        <v>0</v>
      </c>
      <c r="K52" s="388">
        <v>0</v>
      </c>
    </row>
    <row r="53" spans="1:11" x14ac:dyDescent="0.25">
      <c r="A53" s="1180"/>
      <c r="B53" s="408" t="s">
        <v>1504</v>
      </c>
      <c r="C53" s="409">
        <v>0</v>
      </c>
      <c r="D53" s="409">
        <v>0</v>
      </c>
      <c r="E53" s="410">
        <v>0</v>
      </c>
      <c r="F53" s="409">
        <v>0</v>
      </c>
      <c r="G53" s="409">
        <v>0</v>
      </c>
      <c r="H53" s="410">
        <v>0</v>
      </c>
      <c r="I53" s="409">
        <v>85726.09</v>
      </c>
      <c r="J53" s="409">
        <v>64036.21</v>
      </c>
      <c r="K53" s="388">
        <v>149762.29999999999</v>
      </c>
    </row>
    <row r="54" spans="1:11" x14ac:dyDescent="0.25">
      <c r="A54" s="1181"/>
      <c r="B54" s="411" t="s">
        <v>26</v>
      </c>
      <c r="C54" s="410">
        <v>0</v>
      </c>
      <c r="D54" s="410">
        <v>0</v>
      </c>
      <c r="E54" s="410">
        <v>0</v>
      </c>
      <c r="F54" s="410">
        <v>0</v>
      </c>
      <c r="G54" s="410">
        <v>0</v>
      </c>
      <c r="H54" s="410">
        <v>0</v>
      </c>
      <c r="I54" s="410">
        <v>87989.11</v>
      </c>
      <c r="J54" s="410">
        <v>64114.02</v>
      </c>
      <c r="K54" s="388">
        <v>152103.13</v>
      </c>
    </row>
    <row r="55" spans="1:11" x14ac:dyDescent="0.25">
      <c r="A55" s="412" t="s">
        <v>26</v>
      </c>
      <c r="B55" s="413"/>
      <c r="C55" s="410">
        <v>8711537.3599999994</v>
      </c>
      <c r="D55" s="410">
        <v>16408393.59</v>
      </c>
      <c r="E55" s="410">
        <v>25119930.949999999</v>
      </c>
      <c r="F55" s="410">
        <v>2727449.12</v>
      </c>
      <c r="G55" s="410">
        <v>3934949.66</v>
      </c>
      <c r="H55" s="410">
        <v>6662398.7800000003</v>
      </c>
      <c r="I55" s="410">
        <v>470594.56</v>
      </c>
      <c r="J55" s="410">
        <v>123617.84</v>
      </c>
      <c r="K55" s="388">
        <v>594212.41</v>
      </c>
    </row>
    <row r="56" spans="1:11" x14ac:dyDescent="0.25">
      <c r="A56" s="78"/>
      <c r="B56" s="79"/>
      <c r="C56" s="79"/>
      <c r="D56" s="79"/>
      <c r="E56" s="79"/>
      <c r="F56" s="79"/>
      <c r="G56" s="79"/>
      <c r="H56" s="79"/>
      <c r="I56" s="79"/>
      <c r="J56" s="79"/>
      <c r="K56" s="76"/>
    </row>
    <row r="57" spans="1:11" x14ac:dyDescent="0.25">
      <c r="A57" s="78"/>
      <c r="B57" s="79"/>
      <c r="C57" s="79"/>
      <c r="D57" s="79"/>
      <c r="E57" s="79"/>
      <c r="F57" s="79"/>
      <c r="G57" s="79"/>
      <c r="H57" s="79"/>
      <c r="I57" s="79"/>
      <c r="J57" s="79"/>
      <c r="K57" s="76"/>
    </row>
    <row r="58" spans="1:11" x14ac:dyDescent="0.25">
      <c r="A58" s="78"/>
      <c r="B58" s="79"/>
      <c r="C58" s="79"/>
      <c r="D58" s="79"/>
      <c r="E58" s="79"/>
      <c r="F58" s="79"/>
      <c r="G58" s="79"/>
      <c r="H58" s="79"/>
      <c r="I58" s="79"/>
      <c r="J58" s="79"/>
      <c r="K58" s="76"/>
    </row>
    <row r="59" spans="1:11" x14ac:dyDescent="0.25">
      <c r="A59" s="78"/>
      <c r="B59" s="79"/>
      <c r="C59" s="79"/>
      <c r="D59" s="79"/>
      <c r="E59" s="79"/>
      <c r="F59" s="79"/>
      <c r="G59" s="79"/>
      <c r="H59" s="79"/>
      <c r="I59" s="79"/>
      <c r="J59" s="79"/>
      <c r="K59" s="76"/>
    </row>
    <row r="60" spans="1:11" x14ac:dyDescent="0.25">
      <c r="A60" s="78"/>
      <c r="B60" s="79"/>
      <c r="C60" s="79"/>
      <c r="D60" s="79"/>
      <c r="E60" s="79"/>
      <c r="F60" s="79"/>
      <c r="G60" s="79"/>
      <c r="H60" s="79"/>
      <c r="I60" s="79"/>
      <c r="J60" s="79"/>
      <c r="K60" s="76"/>
    </row>
    <row r="61" spans="1:11" x14ac:dyDescent="0.25">
      <c r="A61" s="78"/>
      <c r="B61" s="79"/>
      <c r="C61" s="79"/>
      <c r="D61" s="79"/>
      <c r="E61" s="79"/>
      <c r="F61" s="79"/>
      <c r="G61" s="79"/>
      <c r="H61" s="79"/>
      <c r="I61" s="79"/>
      <c r="J61" s="79"/>
      <c r="K61" s="76"/>
    </row>
    <row r="62" spans="1:11" x14ac:dyDescent="0.25">
      <c r="A62" s="78"/>
      <c r="B62" s="79"/>
      <c r="C62" s="79"/>
      <c r="D62" s="79"/>
      <c r="E62" s="79"/>
      <c r="F62" s="79"/>
      <c r="G62" s="79"/>
      <c r="H62" s="79"/>
      <c r="I62" s="79"/>
      <c r="J62" s="79"/>
      <c r="K62" s="76"/>
    </row>
    <row r="63" spans="1:11" x14ac:dyDescent="0.25">
      <c r="A63" s="78"/>
      <c r="B63" s="79"/>
      <c r="C63" s="79"/>
      <c r="D63" s="79"/>
      <c r="E63" s="79"/>
      <c r="F63" s="79"/>
      <c r="G63" s="79"/>
      <c r="H63" s="79"/>
      <c r="I63" s="79"/>
      <c r="J63" s="79"/>
      <c r="K63" s="76"/>
    </row>
    <row r="64" spans="1:11" x14ac:dyDescent="0.25">
      <c r="A64" s="78"/>
      <c r="B64" s="79"/>
      <c r="C64" s="79"/>
      <c r="D64" s="79"/>
      <c r="E64" s="79"/>
      <c r="F64" s="79"/>
      <c r="G64" s="79"/>
      <c r="H64" s="79"/>
      <c r="I64" s="79"/>
      <c r="J64" s="79"/>
      <c r="K64" s="76"/>
    </row>
    <row r="65" spans="1:11" x14ac:dyDescent="0.25">
      <c r="A65" s="78"/>
      <c r="B65" s="79"/>
      <c r="C65" s="79"/>
      <c r="D65" s="79"/>
      <c r="E65" s="79"/>
      <c r="F65" s="79"/>
      <c r="G65" s="79"/>
      <c r="H65" s="79"/>
      <c r="I65" s="79"/>
      <c r="J65" s="79"/>
      <c r="K65" s="76"/>
    </row>
    <row r="66" spans="1:11" x14ac:dyDescent="0.25">
      <c r="A66" s="78"/>
      <c r="B66" s="79"/>
      <c r="C66" s="79"/>
      <c r="D66" s="79"/>
      <c r="E66" s="79"/>
      <c r="F66" s="79"/>
      <c r="G66" s="79"/>
      <c r="H66" s="79"/>
      <c r="I66" s="79"/>
      <c r="J66" s="79"/>
      <c r="K66" s="76"/>
    </row>
    <row r="67" spans="1:11" x14ac:dyDescent="0.25">
      <c r="A67" s="78"/>
      <c r="B67" s="79"/>
      <c r="C67" s="79"/>
      <c r="D67" s="79"/>
      <c r="E67" s="79"/>
      <c r="F67" s="79"/>
      <c r="G67" s="79"/>
      <c r="H67" s="79"/>
      <c r="I67" s="79"/>
      <c r="J67" s="79"/>
      <c r="K67" s="76"/>
    </row>
    <row r="68" spans="1:11" x14ac:dyDescent="0.25">
      <c r="A68" s="78"/>
      <c r="B68" s="79"/>
      <c r="C68" s="79"/>
      <c r="D68" s="79"/>
      <c r="E68" s="79"/>
      <c r="F68" s="79"/>
      <c r="G68" s="79"/>
      <c r="H68" s="79"/>
      <c r="I68" s="79"/>
      <c r="J68" s="79"/>
      <c r="K68" s="76"/>
    </row>
    <row r="69" spans="1:11" x14ac:dyDescent="0.25">
      <c r="A69" s="78"/>
      <c r="B69" s="79"/>
      <c r="C69" s="79"/>
      <c r="D69" s="79"/>
      <c r="E69" s="79"/>
      <c r="F69" s="79"/>
      <c r="G69" s="79"/>
      <c r="H69" s="79"/>
      <c r="I69" s="79"/>
      <c r="J69" s="79"/>
      <c r="K69" s="76"/>
    </row>
    <row r="70" spans="1:11" x14ac:dyDescent="0.25">
      <c r="A70" s="78"/>
      <c r="B70" s="79"/>
      <c r="C70" s="79"/>
      <c r="D70" s="79"/>
      <c r="E70" s="79"/>
      <c r="F70" s="79"/>
      <c r="G70" s="79"/>
      <c r="H70" s="79"/>
      <c r="I70" s="79"/>
      <c r="J70" s="79"/>
      <c r="K70" s="76"/>
    </row>
    <row r="71" spans="1:11" x14ac:dyDescent="0.25">
      <c r="A71" s="78"/>
      <c r="B71" s="79"/>
      <c r="C71" s="79"/>
      <c r="D71" s="79"/>
      <c r="E71" s="79"/>
      <c r="F71" s="79"/>
      <c r="G71" s="79"/>
      <c r="H71" s="79"/>
      <c r="I71" s="79"/>
      <c r="J71" s="79"/>
      <c r="K71" s="76"/>
    </row>
    <row r="72" spans="1:11" x14ac:dyDescent="0.25">
      <c r="A72" s="78"/>
      <c r="B72" s="79"/>
      <c r="C72" s="79"/>
      <c r="D72" s="79"/>
      <c r="E72" s="79"/>
      <c r="F72" s="79"/>
      <c r="G72" s="79"/>
      <c r="H72" s="79"/>
      <c r="I72" s="79"/>
      <c r="J72" s="79"/>
      <c r="K72" s="76"/>
    </row>
    <row r="73" spans="1:11" x14ac:dyDescent="0.25">
      <c r="A73" s="78"/>
      <c r="B73" s="79"/>
      <c r="C73" s="79"/>
      <c r="D73" s="79"/>
      <c r="E73" s="79"/>
      <c r="F73" s="79"/>
      <c r="G73" s="79"/>
      <c r="H73" s="79"/>
      <c r="I73" s="79"/>
      <c r="J73" s="79"/>
      <c r="K73" s="76"/>
    </row>
    <row r="74" spans="1:11" x14ac:dyDescent="0.25">
      <c r="A74" s="78"/>
      <c r="B74" s="79"/>
      <c r="C74" s="79"/>
      <c r="D74" s="79"/>
      <c r="E74" s="79"/>
      <c r="F74" s="79"/>
      <c r="G74" s="79"/>
      <c r="H74" s="79"/>
      <c r="I74" s="79"/>
      <c r="J74" s="79"/>
      <c r="K74" s="76"/>
    </row>
    <row r="75" spans="1:11" x14ac:dyDescent="0.25">
      <c r="A75" s="78"/>
      <c r="B75" s="79"/>
      <c r="C75" s="79"/>
      <c r="D75" s="79"/>
      <c r="E75" s="79"/>
      <c r="F75" s="79"/>
      <c r="G75" s="79"/>
      <c r="H75" s="79"/>
      <c r="I75" s="79"/>
      <c r="J75" s="79"/>
      <c r="K75" s="76"/>
    </row>
    <row r="76" spans="1:11" x14ac:dyDescent="0.25">
      <c r="A76" s="78"/>
      <c r="B76" s="79"/>
      <c r="C76" s="79"/>
      <c r="D76" s="79"/>
      <c r="E76" s="79"/>
      <c r="F76" s="79"/>
      <c r="G76" s="79"/>
      <c r="H76" s="79"/>
      <c r="I76" s="79"/>
      <c r="J76" s="79"/>
      <c r="K76" s="76"/>
    </row>
    <row r="77" spans="1:11" x14ac:dyDescent="0.25">
      <c r="A77" s="78"/>
      <c r="B77" s="79"/>
      <c r="C77" s="79"/>
      <c r="D77" s="79"/>
      <c r="E77" s="79"/>
      <c r="F77" s="79"/>
      <c r="G77" s="79"/>
      <c r="H77" s="79"/>
      <c r="I77" s="79"/>
      <c r="J77" s="79"/>
      <c r="K77" s="76"/>
    </row>
    <row r="78" spans="1:11" x14ac:dyDescent="0.25">
      <c r="A78" s="78"/>
      <c r="B78" s="79"/>
      <c r="C78" s="79"/>
      <c r="D78" s="79"/>
      <c r="E78" s="79"/>
      <c r="F78" s="79"/>
      <c r="G78" s="79"/>
      <c r="H78" s="79"/>
      <c r="I78" s="79"/>
      <c r="J78" s="79"/>
      <c r="K78" s="76"/>
    </row>
    <row r="79" spans="1:11" x14ac:dyDescent="0.25">
      <c r="A79" s="78"/>
      <c r="B79" s="79"/>
      <c r="C79" s="79"/>
      <c r="D79" s="79"/>
      <c r="E79" s="79"/>
      <c r="F79" s="79"/>
      <c r="G79" s="79"/>
      <c r="H79" s="79"/>
      <c r="I79" s="79"/>
      <c r="J79" s="79"/>
      <c r="K79" s="76"/>
    </row>
    <row r="80" spans="1:11" x14ac:dyDescent="0.25">
      <c r="A80" s="78"/>
      <c r="B80" s="79"/>
      <c r="C80" s="79"/>
      <c r="D80" s="79"/>
      <c r="E80" s="79"/>
      <c r="F80" s="79"/>
      <c r="G80" s="79"/>
      <c r="H80" s="79"/>
      <c r="I80" s="79"/>
      <c r="J80" s="79"/>
      <c r="K80" s="76"/>
    </row>
    <row r="81" spans="1:11" x14ac:dyDescent="0.25">
      <c r="A81" s="78"/>
      <c r="B81" s="79"/>
      <c r="C81" s="79"/>
      <c r="D81" s="79"/>
      <c r="E81" s="79"/>
      <c r="F81" s="79"/>
      <c r="G81" s="79"/>
      <c r="H81" s="79"/>
      <c r="I81" s="79"/>
      <c r="J81" s="79"/>
      <c r="K81" s="76"/>
    </row>
    <row r="82" spans="1:11" x14ac:dyDescent="0.25">
      <c r="A82" s="78"/>
      <c r="B82" s="79"/>
      <c r="C82" s="79"/>
      <c r="D82" s="79"/>
      <c r="E82" s="79"/>
      <c r="F82" s="79"/>
      <c r="G82" s="79"/>
      <c r="H82" s="79"/>
      <c r="I82" s="79"/>
      <c r="J82" s="79"/>
      <c r="K82" s="76"/>
    </row>
    <row r="83" spans="1:11" x14ac:dyDescent="0.25">
      <c r="A83" s="78"/>
      <c r="B83" s="79"/>
      <c r="C83" s="79"/>
      <c r="D83" s="79"/>
      <c r="E83" s="79"/>
      <c r="F83" s="79"/>
      <c r="G83" s="79"/>
      <c r="H83" s="79"/>
      <c r="I83" s="79"/>
      <c r="J83" s="79"/>
      <c r="K83" s="76"/>
    </row>
    <row r="84" spans="1:11" x14ac:dyDescent="0.25">
      <c r="A84" s="78"/>
      <c r="B84" s="79"/>
      <c r="C84" s="79"/>
      <c r="D84" s="79"/>
      <c r="E84" s="79"/>
      <c r="F84" s="79"/>
      <c r="G84" s="79"/>
      <c r="H84" s="79"/>
      <c r="I84" s="79"/>
      <c r="J84" s="79"/>
      <c r="K84" s="76"/>
    </row>
    <row r="85" spans="1:11" x14ac:dyDescent="0.25">
      <c r="A85" s="78"/>
      <c r="B85" s="79"/>
      <c r="C85" s="79"/>
      <c r="D85" s="79"/>
      <c r="E85" s="79"/>
      <c r="F85" s="79"/>
      <c r="G85" s="79"/>
      <c r="H85" s="79"/>
      <c r="I85" s="79"/>
      <c r="J85" s="79"/>
      <c r="K85" s="76"/>
    </row>
    <row r="86" spans="1:11" x14ac:dyDescent="0.25">
      <c r="A86" s="78"/>
      <c r="B86" s="79"/>
      <c r="C86" s="79"/>
      <c r="D86" s="79"/>
      <c r="E86" s="79"/>
      <c r="F86" s="79"/>
      <c r="G86" s="79"/>
      <c r="H86" s="79"/>
      <c r="I86" s="79"/>
      <c r="J86" s="79"/>
      <c r="K86" s="76"/>
    </row>
    <row r="87" spans="1:11" x14ac:dyDescent="0.25">
      <c r="A87" s="78"/>
      <c r="B87" s="79"/>
      <c r="C87" s="79"/>
      <c r="D87" s="79"/>
      <c r="E87" s="79"/>
      <c r="F87" s="79"/>
      <c r="G87" s="79"/>
      <c r="H87" s="79"/>
      <c r="I87" s="79"/>
      <c r="J87" s="79"/>
      <c r="K87" s="76"/>
    </row>
    <row r="88" spans="1:11" x14ac:dyDescent="0.25">
      <c r="A88" s="78"/>
      <c r="B88" s="79"/>
      <c r="C88" s="79"/>
      <c r="D88" s="79"/>
      <c r="E88" s="79"/>
      <c r="F88" s="79"/>
      <c r="G88" s="79"/>
      <c r="H88" s="79"/>
      <c r="I88" s="79"/>
      <c r="J88" s="79"/>
      <c r="K88" s="76"/>
    </row>
    <row r="89" spans="1:11" x14ac:dyDescent="0.25">
      <c r="A89" s="78"/>
      <c r="B89" s="79"/>
      <c r="C89" s="79"/>
      <c r="D89" s="79"/>
      <c r="E89" s="79"/>
      <c r="F89" s="79"/>
      <c r="G89" s="79"/>
      <c r="H89" s="79"/>
      <c r="I89" s="79"/>
      <c r="J89" s="79"/>
      <c r="K89" s="76"/>
    </row>
    <row r="90" spans="1:11" x14ac:dyDescent="0.25">
      <c r="A90" s="78"/>
      <c r="B90" s="79"/>
      <c r="C90" s="79"/>
      <c r="D90" s="79"/>
      <c r="E90" s="79"/>
      <c r="F90" s="79"/>
      <c r="G90" s="79"/>
      <c r="H90" s="79"/>
      <c r="I90" s="79"/>
      <c r="J90" s="79"/>
      <c r="K90" s="76"/>
    </row>
    <row r="91" spans="1:11" x14ac:dyDescent="0.25">
      <c r="A91" s="78"/>
      <c r="B91" s="79"/>
      <c r="C91" s="79"/>
      <c r="D91" s="79"/>
      <c r="E91" s="79"/>
      <c r="F91" s="79"/>
      <c r="G91" s="79"/>
      <c r="H91" s="79"/>
      <c r="I91" s="79"/>
      <c r="J91" s="79"/>
      <c r="K91" s="76"/>
    </row>
    <row r="92" spans="1:11" x14ac:dyDescent="0.25">
      <c r="A92" s="78"/>
      <c r="B92" s="79"/>
      <c r="C92" s="79"/>
      <c r="D92" s="79"/>
      <c r="E92" s="79"/>
      <c r="F92" s="79"/>
      <c r="G92" s="79"/>
      <c r="H92" s="79"/>
      <c r="I92" s="79"/>
      <c r="J92" s="79"/>
      <c r="K92" s="76"/>
    </row>
    <row r="93" spans="1:11" x14ac:dyDescent="0.25">
      <c r="A93" s="78"/>
      <c r="B93" s="79"/>
      <c r="C93" s="79"/>
      <c r="D93" s="79"/>
      <c r="E93" s="79"/>
      <c r="F93" s="79"/>
      <c r="G93" s="79"/>
      <c r="H93" s="79"/>
      <c r="I93" s="79"/>
      <c r="J93" s="79"/>
      <c r="K93" s="76"/>
    </row>
    <row r="94" spans="1:11" x14ac:dyDescent="0.25">
      <c r="A94" s="78"/>
      <c r="B94" s="79"/>
      <c r="C94" s="79"/>
      <c r="D94" s="79"/>
      <c r="E94" s="79"/>
      <c r="F94" s="79"/>
      <c r="G94" s="79"/>
      <c r="H94" s="79"/>
      <c r="I94" s="79"/>
      <c r="J94" s="79"/>
      <c r="K94" s="76"/>
    </row>
    <row r="95" spans="1:11" x14ac:dyDescent="0.25">
      <c r="A95" s="78"/>
      <c r="B95" s="79"/>
      <c r="C95" s="79"/>
      <c r="D95" s="79"/>
      <c r="E95" s="79"/>
      <c r="F95" s="79"/>
      <c r="G95" s="79"/>
      <c r="H95" s="79"/>
      <c r="I95" s="79"/>
      <c r="J95" s="79"/>
      <c r="K95" s="76"/>
    </row>
    <row r="96" spans="1:11" x14ac:dyDescent="0.25">
      <c r="A96" s="78"/>
      <c r="B96" s="79"/>
      <c r="C96" s="79"/>
      <c r="D96" s="79"/>
      <c r="E96" s="79"/>
      <c r="F96" s="79"/>
      <c r="G96" s="79"/>
      <c r="H96" s="79"/>
      <c r="I96" s="79"/>
      <c r="J96" s="79"/>
      <c r="K96" s="76"/>
    </row>
    <row r="97" spans="1:11" x14ac:dyDescent="0.25">
      <c r="A97" s="78"/>
      <c r="B97" s="79"/>
      <c r="C97" s="79"/>
      <c r="D97" s="79"/>
      <c r="E97" s="79"/>
      <c r="F97" s="79"/>
      <c r="G97" s="79"/>
      <c r="H97" s="79"/>
      <c r="I97" s="79"/>
      <c r="J97" s="79"/>
      <c r="K97" s="76"/>
    </row>
    <row r="98" spans="1:11" x14ac:dyDescent="0.25">
      <c r="A98" s="78"/>
      <c r="B98" s="79"/>
      <c r="C98" s="79"/>
      <c r="D98" s="79"/>
      <c r="E98" s="79"/>
      <c r="F98" s="79"/>
      <c r="G98" s="79"/>
      <c r="H98" s="79"/>
      <c r="I98" s="79"/>
      <c r="J98" s="79"/>
      <c r="K98" s="76"/>
    </row>
  </sheetData>
  <mergeCells count="13">
    <mergeCell ref="F4:H4"/>
    <mergeCell ref="I4:K4"/>
    <mergeCell ref="A6:A15"/>
    <mergeCell ref="A35:A45"/>
    <mergeCell ref="A46:A50"/>
    <mergeCell ref="A51:A54"/>
    <mergeCell ref="A4:B4"/>
    <mergeCell ref="C4:E4"/>
    <mergeCell ref="A16:A21"/>
    <mergeCell ref="A22:A24"/>
    <mergeCell ref="A25:A28"/>
    <mergeCell ref="A29:A30"/>
    <mergeCell ref="A31:A34"/>
  </mergeCells>
  <pageMargins left="0.18" right="0.17" top="3.9370078740157487E-2" bottom="3.9370078740157487E-2" header="0" footer="0.3"/>
  <pageSetup paperSize="9" scale="65" orientation="landscape"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Hoja42">
    <tabColor rgb="FF00B050"/>
  </sheetPr>
  <dimension ref="A1:L95"/>
  <sheetViews>
    <sheetView zoomScale="110" zoomScaleNormal="110" workbookViewId="0">
      <selection activeCell="L21" sqref="L21"/>
    </sheetView>
  </sheetViews>
  <sheetFormatPr baseColWidth="10" defaultRowHeight="15" x14ac:dyDescent="0.25"/>
  <cols>
    <col min="1" max="1" width="41.7109375" style="74" customWidth="1"/>
    <col min="2" max="2" width="25.7109375" style="74" customWidth="1"/>
    <col min="3" max="3" width="10.7109375" style="74" customWidth="1"/>
    <col min="4" max="4" width="12.28515625" style="74" bestFit="1" customWidth="1"/>
    <col min="5" max="8" width="10.7109375" style="74" customWidth="1"/>
    <col min="9" max="9" width="12.7109375" style="74" bestFit="1" customWidth="1"/>
    <col min="10" max="10" width="14.42578125" style="74" bestFit="1" customWidth="1"/>
    <col min="11" max="11" width="12.7109375" style="74" bestFit="1" customWidth="1"/>
    <col min="12" max="16384" width="11.42578125" style="74"/>
  </cols>
  <sheetData>
    <row r="1" spans="1:11" x14ac:dyDescent="0.25">
      <c r="A1" s="1187" t="s">
        <v>1050</v>
      </c>
      <c r="B1" s="1188"/>
      <c r="C1" s="157"/>
      <c r="D1" s="157"/>
      <c r="E1" s="157"/>
      <c r="F1" s="157"/>
      <c r="G1" s="157"/>
      <c r="H1" s="157"/>
      <c r="I1" s="157"/>
      <c r="J1" s="157"/>
      <c r="K1" s="157"/>
    </row>
    <row r="2" spans="1:11" x14ac:dyDescent="0.25">
      <c r="A2" s="157"/>
      <c r="B2" s="157"/>
      <c r="C2" s="157"/>
      <c r="D2" s="157"/>
      <c r="E2" s="157"/>
      <c r="F2" s="157"/>
      <c r="G2" s="157"/>
      <c r="H2" s="157"/>
      <c r="I2" s="157"/>
      <c r="J2" s="157"/>
      <c r="K2" s="157"/>
    </row>
    <row r="3" spans="1:11" x14ac:dyDescent="0.25">
      <c r="A3" s="158"/>
      <c r="B3" s="157"/>
      <c r="C3" s="157"/>
      <c r="D3" s="157"/>
      <c r="E3" s="157"/>
      <c r="F3" s="157"/>
      <c r="G3" s="157"/>
      <c r="H3" s="157"/>
      <c r="I3" s="157"/>
      <c r="J3" s="157"/>
      <c r="K3" s="157"/>
    </row>
    <row r="4" spans="1:11" x14ac:dyDescent="0.25">
      <c r="A4" s="1182"/>
      <c r="B4" s="1183"/>
      <c r="C4" s="1184" t="s">
        <v>1507</v>
      </c>
      <c r="D4" s="1185"/>
      <c r="E4" s="1186"/>
      <c r="F4" s="1184" t="s">
        <v>1508</v>
      </c>
      <c r="G4" s="1185"/>
      <c r="H4" s="1186"/>
      <c r="I4" s="1184" t="s">
        <v>0</v>
      </c>
      <c r="J4" s="1185"/>
      <c r="K4" s="1157"/>
    </row>
    <row r="5" spans="1:11" x14ac:dyDescent="0.25">
      <c r="A5" s="404" t="s">
        <v>1506</v>
      </c>
      <c r="B5" s="405"/>
      <c r="C5" s="406" t="s">
        <v>1373</v>
      </c>
      <c r="D5" s="406" t="s">
        <v>1374</v>
      </c>
      <c r="E5" s="407" t="s">
        <v>26</v>
      </c>
      <c r="F5" s="406" t="s">
        <v>1373</v>
      </c>
      <c r="G5" s="406" t="s">
        <v>1374</v>
      </c>
      <c r="H5" s="407" t="s">
        <v>26</v>
      </c>
      <c r="I5" s="406" t="s">
        <v>1373</v>
      </c>
      <c r="J5" s="406" t="s">
        <v>1374</v>
      </c>
      <c r="K5" s="393" t="s">
        <v>26</v>
      </c>
    </row>
    <row r="6" spans="1:11" x14ac:dyDescent="0.25">
      <c r="A6" s="1179" t="s">
        <v>1458</v>
      </c>
      <c r="B6" s="408" t="s">
        <v>1459</v>
      </c>
      <c r="C6" s="409">
        <v>0</v>
      </c>
      <c r="D6" s="409">
        <v>0</v>
      </c>
      <c r="E6" s="410">
        <v>0</v>
      </c>
      <c r="F6" s="409">
        <v>0</v>
      </c>
      <c r="G6" s="409">
        <v>0</v>
      </c>
      <c r="H6" s="410">
        <v>0</v>
      </c>
      <c r="I6" s="409">
        <v>0</v>
      </c>
      <c r="J6" s="409">
        <v>9037649.1799999997</v>
      </c>
      <c r="K6" s="388">
        <v>9037649.1799999997</v>
      </c>
    </row>
    <row r="7" spans="1:11" x14ac:dyDescent="0.25">
      <c r="A7" s="1180"/>
      <c r="B7" s="408" t="s">
        <v>1460</v>
      </c>
      <c r="C7" s="409">
        <v>0</v>
      </c>
      <c r="D7" s="409">
        <v>0</v>
      </c>
      <c r="E7" s="410">
        <v>0</v>
      </c>
      <c r="F7" s="409">
        <v>36.58</v>
      </c>
      <c r="G7" s="409">
        <v>15.13</v>
      </c>
      <c r="H7" s="410">
        <v>51.71</v>
      </c>
      <c r="I7" s="409">
        <v>985350.19</v>
      </c>
      <c r="J7" s="409">
        <v>428350.06</v>
      </c>
      <c r="K7" s="388">
        <v>1413700.25</v>
      </c>
    </row>
    <row r="8" spans="1:11" x14ac:dyDescent="0.25">
      <c r="A8" s="1180"/>
      <c r="B8" s="408" t="s">
        <v>1461</v>
      </c>
      <c r="C8" s="409">
        <v>0</v>
      </c>
      <c r="D8" s="409">
        <v>0</v>
      </c>
      <c r="E8" s="410">
        <v>0</v>
      </c>
      <c r="F8" s="409">
        <v>0</v>
      </c>
      <c r="G8" s="409">
        <v>0</v>
      </c>
      <c r="H8" s="410">
        <v>0</v>
      </c>
      <c r="I8" s="409">
        <v>1105387.3500000001</v>
      </c>
      <c r="J8" s="409">
        <v>283092.2</v>
      </c>
      <c r="K8" s="388">
        <v>1388479.55</v>
      </c>
    </row>
    <row r="9" spans="1:11" x14ac:dyDescent="0.25">
      <c r="A9" s="1180"/>
      <c r="B9" s="408" t="s">
        <v>1462</v>
      </c>
      <c r="C9" s="409">
        <v>0</v>
      </c>
      <c r="D9" s="409">
        <v>0</v>
      </c>
      <c r="E9" s="410">
        <v>0</v>
      </c>
      <c r="F9" s="409">
        <v>15.96</v>
      </c>
      <c r="G9" s="409">
        <v>15.96</v>
      </c>
      <c r="H9" s="410">
        <v>31.92</v>
      </c>
      <c r="I9" s="409">
        <v>1378429.73</v>
      </c>
      <c r="J9" s="409">
        <v>548671.94999999995</v>
      </c>
      <c r="K9" s="388">
        <v>1927101.67</v>
      </c>
    </row>
    <row r="10" spans="1:11" x14ac:dyDescent="0.25">
      <c r="A10" s="1180"/>
      <c r="B10" s="408" t="s">
        <v>1463</v>
      </c>
      <c r="C10" s="409">
        <v>12.14</v>
      </c>
      <c r="D10" s="409">
        <v>0</v>
      </c>
      <c r="E10" s="410">
        <v>12.14</v>
      </c>
      <c r="F10" s="409">
        <v>448.99</v>
      </c>
      <c r="G10" s="409">
        <v>274.36</v>
      </c>
      <c r="H10" s="410">
        <v>723.35</v>
      </c>
      <c r="I10" s="409">
        <v>1337902.27</v>
      </c>
      <c r="J10" s="409">
        <v>387714.18</v>
      </c>
      <c r="K10" s="388">
        <v>1725616.45</v>
      </c>
    </row>
    <row r="11" spans="1:11" ht="22.5" x14ac:dyDescent="0.25">
      <c r="A11" s="1180"/>
      <c r="B11" s="408" t="s">
        <v>1464</v>
      </c>
      <c r="C11" s="409">
        <v>0.09</v>
      </c>
      <c r="D11" s="409">
        <v>0</v>
      </c>
      <c r="E11" s="410">
        <v>0.09</v>
      </c>
      <c r="F11" s="409">
        <v>0.09</v>
      </c>
      <c r="G11" s="409">
        <v>0</v>
      </c>
      <c r="H11" s="410">
        <v>0.09</v>
      </c>
      <c r="I11" s="409">
        <v>169649.21</v>
      </c>
      <c r="J11" s="409">
        <v>344083.09</v>
      </c>
      <c r="K11" s="388">
        <v>513732.3</v>
      </c>
    </row>
    <row r="12" spans="1:11" x14ac:dyDescent="0.25">
      <c r="A12" s="1180"/>
      <c r="B12" s="408" t="s">
        <v>1465</v>
      </c>
      <c r="C12" s="409">
        <v>0</v>
      </c>
      <c r="D12" s="409">
        <v>0.04</v>
      </c>
      <c r="E12" s="410">
        <v>0.04</v>
      </c>
      <c r="F12" s="409">
        <v>1140.46</v>
      </c>
      <c r="G12" s="409">
        <v>0.04</v>
      </c>
      <c r="H12" s="410">
        <v>1140.49</v>
      </c>
      <c r="I12" s="409">
        <v>37582.050000000003</v>
      </c>
      <c r="J12" s="409">
        <v>519836.55</v>
      </c>
      <c r="K12" s="388">
        <v>557418.6</v>
      </c>
    </row>
    <row r="13" spans="1:11" x14ac:dyDescent="0.25">
      <c r="A13" s="1180"/>
      <c r="B13" s="408" t="s">
        <v>1466</v>
      </c>
      <c r="C13" s="409">
        <v>0</v>
      </c>
      <c r="D13" s="409">
        <v>0</v>
      </c>
      <c r="E13" s="410">
        <v>0</v>
      </c>
      <c r="F13" s="409">
        <v>0</v>
      </c>
      <c r="G13" s="409">
        <v>0</v>
      </c>
      <c r="H13" s="410">
        <v>0</v>
      </c>
      <c r="I13" s="409">
        <v>70730.41</v>
      </c>
      <c r="J13" s="409">
        <v>3091321.07</v>
      </c>
      <c r="K13" s="388">
        <v>3162051.48</v>
      </c>
    </row>
    <row r="14" spans="1:11" x14ac:dyDescent="0.25">
      <c r="A14" s="1180"/>
      <c r="B14" s="408" t="s">
        <v>1467</v>
      </c>
      <c r="C14" s="409">
        <v>14.62</v>
      </c>
      <c r="D14" s="409">
        <v>0.03</v>
      </c>
      <c r="E14" s="410">
        <v>14.66</v>
      </c>
      <c r="F14" s="409">
        <v>23345.96</v>
      </c>
      <c r="G14" s="409">
        <v>190.83</v>
      </c>
      <c r="H14" s="410">
        <v>23536.79</v>
      </c>
      <c r="I14" s="409">
        <v>1437943.13</v>
      </c>
      <c r="J14" s="409">
        <v>1379466.11</v>
      </c>
      <c r="K14" s="388">
        <v>2817409.24</v>
      </c>
    </row>
    <row r="15" spans="1:11" x14ac:dyDescent="0.25">
      <c r="A15" s="1181"/>
      <c r="B15" s="411" t="s">
        <v>26</v>
      </c>
      <c r="C15" s="410">
        <v>26.85</v>
      </c>
      <c r="D15" s="410">
        <v>7.0000000000000007E-2</v>
      </c>
      <c r="E15" s="410">
        <v>26.92</v>
      </c>
      <c r="F15" s="410">
        <v>24988.04</v>
      </c>
      <c r="G15" s="410">
        <v>496.31</v>
      </c>
      <c r="H15" s="410">
        <v>25484.35</v>
      </c>
      <c r="I15" s="410">
        <v>6522974.3399999999</v>
      </c>
      <c r="J15" s="410">
        <v>16020184.380000001</v>
      </c>
      <c r="K15" s="388">
        <v>22543158.719999999</v>
      </c>
    </row>
    <row r="16" spans="1:11" x14ac:dyDescent="0.25">
      <c r="A16" s="1179" t="s">
        <v>1468</v>
      </c>
      <c r="B16" s="408" t="s">
        <v>2581</v>
      </c>
      <c r="C16" s="409">
        <v>0</v>
      </c>
      <c r="D16" s="409">
        <v>0</v>
      </c>
      <c r="E16" s="410">
        <v>0</v>
      </c>
      <c r="F16" s="409">
        <v>0</v>
      </c>
      <c r="G16" s="409">
        <v>0</v>
      </c>
      <c r="H16" s="410">
        <v>0</v>
      </c>
      <c r="I16" s="409">
        <v>23924.51</v>
      </c>
      <c r="J16" s="409">
        <v>0</v>
      </c>
      <c r="K16" s="388">
        <v>23924.51</v>
      </c>
    </row>
    <row r="17" spans="1:11" ht="22.5" x14ac:dyDescent="0.25">
      <c r="A17" s="1180"/>
      <c r="B17" s="408" t="s">
        <v>1469</v>
      </c>
      <c r="C17" s="409">
        <v>0</v>
      </c>
      <c r="D17" s="409">
        <v>0</v>
      </c>
      <c r="E17" s="410">
        <v>0</v>
      </c>
      <c r="F17" s="409">
        <v>2648.25</v>
      </c>
      <c r="G17" s="409">
        <v>388.46</v>
      </c>
      <c r="H17" s="410">
        <v>3036.71</v>
      </c>
      <c r="I17" s="409">
        <v>1402568.59</v>
      </c>
      <c r="J17" s="409">
        <v>1689836.34</v>
      </c>
      <c r="K17" s="388">
        <v>3092404.92</v>
      </c>
    </row>
    <row r="18" spans="1:11" x14ac:dyDescent="0.25">
      <c r="A18" s="1180"/>
      <c r="B18" s="408" t="s">
        <v>1470</v>
      </c>
      <c r="C18" s="409">
        <v>0</v>
      </c>
      <c r="D18" s="409">
        <v>0</v>
      </c>
      <c r="E18" s="410">
        <v>0</v>
      </c>
      <c r="F18" s="409">
        <v>76.53</v>
      </c>
      <c r="G18" s="409">
        <v>16209.83</v>
      </c>
      <c r="H18" s="410">
        <v>16286.36</v>
      </c>
      <c r="I18" s="409">
        <v>76.53</v>
      </c>
      <c r="J18" s="409">
        <v>46958.92</v>
      </c>
      <c r="K18" s="388">
        <v>47035.44</v>
      </c>
    </row>
    <row r="19" spans="1:11" x14ac:dyDescent="0.25">
      <c r="A19" s="1180"/>
      <c r="B19" s="408" t="s">
        <v>1471</v>
      </c>
      <c r="C19" s="409">
        <v>20294.53</v>
      </c>
      <c r="D19" s="409">
        <v>11694.99</v>
      </c>
      <c r="E19" s="410">
        <v>31989.51</v>
      </c>
      <c r="F19" s="409">
        <v>36370.69</v>
      </c>
      <c r="G19" s="409">
        <v>12581.02</v>
      </c>
      <c r="H19" s="410">
        <v>48951.71</v>
      </c>
      <c r="I19" s="409">
        <v>36370.69</v>
      </c>
      <c r="J19" s="409">
        <v>12581.02</v>
      </c>
      <c r="K19" s="388">
        <v>48951.71</v>
      </c>
    </row>
    <row r="20" spans="1:11" ht="22.5" x14ac:dyDescent="0.25">
      <c r="A20" s="1180"/>
      <c r="B20" s="408" t="s">
        <v>1472</v>
      </c>
      <c r="C20" s="409">
        <v>88569.54</v>
      </c>
      <c r="D20" s="409">
        <v>3.57</v>
      </c>
      <c r="E20" s="410">
        <v>88573.11</v>
      </c>
      <c r="F20" s="409">
        <v>92898.5</v>
      </c>
      <c r="G20" s="409">
        <v>213.72</v>
      </c>
      <c r="H20" s="410">
        <v>93112.22</v>
      </c>
      <c r="I20" s="409">
        <v>92898.5</v>
      </c>
      <c r="J20" s="409">
        <v>213.72</v>
      </c>
      <c r="K20" s="388">
        <v>93112.22</v>
      </c>
    </row>
    <row r="21" spans="1:11" x14ac:dyDescent="0.25">
      <c r="A21" s="1181"/>
      <c r="B21" s="411" t="s">
        <v>26</v>
      </c>
      <c r="C21" s="410">
        <v>108864.07</v>
      </c>
      <c r="D21" s="410">
        <v>11698.56</v>
      </c>
      <c r="E21" s="410">
        <v>120562.63</v>
      </c>
      <c r="F21" s="410">
        <v>131993.97</v>
      </c>
      <c r="G21" s="410">
        <v>29393.03</v>
      </c>
      <c r="H21" s="410">
        <v>161386.99</v>
      </c>
      <c r="I21" s="410">
        <v>1555838.82</v>
      </c>
      <c r="J21" s="410">
        <v>1749589.99</v>
      </c>
      <c r="K21" s="388">
        <v>3305428.8</v>
      </c>
    </row>
    <row r="22" spans="1:11" x14ac:dyDescent="0.25">
      <c r="A22" s="1179" t="s">
        <v>1473</v>
      </c>
      <c r="B22" s="408" t="s">
        <v>1474</v>
      </c>
      <c r="C22" s="409">
        <v>29.17</v>
      </c>
      <c r="D22" s="409">
        <v>0.09</v>
      </c>
      <c r="E22" s="410">
        <v>29.26</v>
      </c>
      <c r="F22" s="409">
        <v>937.4</v>
      </c>
      <c r="G22" s="409">
        <v>351.29</v>
      </c>
      <c r="H22" s="410">
        <v>1288.69</v>
      </c>
      <c r="I22" s="409">
        <v>937.4</v>
      </c>
      <c r="J22" s="409">
        <v>46663.29</v>
      </c>
      <c r="K22" s="388">
        <v>47600.69</v>
      </c>
    </row>
    <row r="23" spans="1:11" x14ac:dyDescent="0.25">
      <c r="A23" s="1180"/>
      <c r="B23" s="408" t="s">
        <v>1475</v>
      </c>
      <c r="C23" s="409">
        <v>0.5</v>
      </c>
      <c r="D23" s="409">
        <v>0.08</v>
      </c>
      <c r="E23" s="410">
        <v>0.57999999999999996</v>
      </c>
      <c r="F23" s="409">
        <v>1591.74</v>
      </c>
      <c r="G23" s="409">
        <v>62.37</v>
      </c>
      <c r="H23" s="410">
        <v>1654.11</v>
      </c>
      <c r="I23" s="409">
        <v>535341.53</v>
      </c>
      <c r="J23" s="409">
        <v>14446.71</v>
      </c>
      <c r="K23" s="388">
        <v>549788.24</v>
      </c>
    </row>
    <row r="24" spans="1:11" x14ac:dyDescent="0.25">
      <c r="A24" s="1181"/>
      <c r="B24" s="411" t="s">
        <v>26</v>
      </c>
      <c r="C24" s="410">
        <v>29.67</v>
      </c>
      <c r="D24" s="410">
        <v>0.17</v>
      </c>
      <c r="E24" s="410">
        <v>29.84</v>
      </c>
      <c r="F24" s="410">
        <v>2529.14</v>
      </c>
      <c r="G24" s="410">
        <v>413.66</v>
      </c>
      <c r="H24" s="410">
        <v>2942.79</v>
      </c>
      <c r="I24" s="410">
        <v>536278.93000000005</v>
      </c>
      <c r="J24" s="410">
        <v>61110</v>
      </c>
      <c r="K24" s="388">
        <v>597388.92000000004</v>
      </c>
    </row>
    <row r="25" spans="1:11" x14ac:dyDescent="0.25">
      <c r="A25" s="1179" t="s">
        <v>1476</v>
      </c>
      <c r="B25" s="408" t="s">
        <v>1477</v>
      </c>
      <c r="C25" s="409">
        <v>0</v>
      </c>
      <c r="D25" s="409">
        <v>0</v>
      </c>
      <c r="E25" s="410">
        <v>0</v>
      </c>
      <c r="F25" s="409">
        <v>24.5</v>
      </c>
      <c r="G25" s="409">
        <v>0</v>
      </c>
      <c r="H25" s="410">
        <v>24.5</v>
      </c>
      <c r="I25" s="409">
        <v>24.5</v>
      </c>
      <c r="J25" s="409">
        <v>0</v>
      </c>
      <c r="K25" s="388">
        <v>24.5</v>
      </c>
    </row>
    <row r="26" spans="1:11" x14ac:dyDescent="0.25">
      <c r="A26" s="1180"/>
      <c r="B26" s="408" t="s">
        <v>1478</v>
      </c>
      <c r="C26" s="409">
        <v>0.01</v>
      </c>
      <c r="D26" s="409">
        <v>0</v>
      </c>
      <c r="E26" s="410">
        <v>0.01</v>
      </c>
      <c r="F26" s="409">
        <v>20.309999999999999</v>
      </c>
      <c r="G26" s="409">
        <v>20.3</v>
      </c>
      <c r="H26" s="410">
        <v>40.61</v>
      </c>
      <c r="I26" s="409">
        <v>20.309999999999999</v>
      </c>
      <c r="J26" s="409">
        <v>59886.1</v>
      </c>
      <c r="K26" s="388">
        <v>59906.41</v>
      </c>
    </row>
    <row r="27" spans="1:11" ht="22.5" x14ac:dyDescent="0.25">
      <c r="A27" s="1180"/>
      <c r="B27" s="408" t="s">
        <v>1479</v>
      </c>
      <c r="C27" s="409">
        <v>21410.71</v>
      </c>
      <c r="D27" s="409">
        <v>0</v>
      </c>
      <c r="E27" s="410">
        <v>21410.71</v>
      </c>
      <c r="F27" s="409">
        <v>24043.08</v>
      </c>
      <c r="G27" s="409">
        <v>1705.55</v>
      </c>
      <c r="H27" s="410">
        <v>25748.63</v>
      </c>
      <c r="I27" s="409">
        <v>142259.04</v>
      </c>
      <c r="J27" s="409">
        <v>107059.7</v>
      </c>
      <c r="K27" s="388">
        <v>249318.73</v>
      </c>
    </row>
    <row r="28" spans="1:11" x14ac:dyDescent="0.25">
      <c r="A28" s="1181"/>
      <c r="B28" s="411" t="s">
        <v>26</v>
      </c>
      <c r="C28" s="410">
        <v>21410.71</v>
      </c>
      <c r="D28" s="410">
        <v>0</v>
      </c>
      <c r="E28" s="410">
        <v>21410.71</v>
      </c>
      <c r="F28" s="410">
        <v>24087.89</v>
      </c>
      <c r="G28" s="410">
        <v>1725.85</v>
      </c>
      <c r="H28" s="410">
        <v>25813.74</v>
      </c>
      <c r="I28" s="410">
        <v>142303.85</v>
      </c>
      <c r="J28" s="410">
        <v>166945.79</v>
      </c>
      <c r="K28" s="388">
        <v>309249.64</v>
      </c>
    </row>
    <row r="29" spans="1:11" x14ac:dyDescent="0.25">
      <c r="A29" s="1179" t="s">
        <v>1480</v>
      </c>
      <c r="B29" s="408" t="s">
        <v>1481</v>
      </c>
      <c r="C29" s="409">
        <v>3649.2</v>
      </c>
      <c r="D29" s="409">
        <v>116.01</v>
      </c>
      <c r="E29" s="410">
        <v>3765.21</v>
      </c>
      <c r="F29" s="409">
        <v>54483.85</v>
      </c>
      <c r="G29" s="409">
        <v>2469.3000000000002</v>
      </c>
      <c r="H29" s="410">
        <v>56953.15</v>
      </c>
      <c r="I29" s="409">
        <v>1983948.5</v>
      </c>
      <c r="J29" s="409">
        <v>250292.24</v>
      </c>
      <c r="K29" s="388">
        <v>2234240.7400000002</v>
      </c>
    </row>
    <row r="30" spans="1:11" x14ac:dyDescent="0.25">
      <c r="A30" s="1181"/>
      <c r="B30" s="411" t="s">
        <v>26</v>
      </c>
      <c r="C30" s="410">
        <v>3649.2</v>
      </c>
      <c r="D30" s="410">
        <v>116.01</v>
      </c>
      <c r="E30" s="410">
        <v>3765.21</v>
      </c>
      <c r="F30" s="410">
        <v>54483.85</v>
      </c>
      <c r="G30" s="410">
        <v>2469.3000000000002</v>
      </c>
      <c r="H30" s="410">
        <v>56953.15</v>
      </c>
      <c r="I30" s="410">
        <v>1983948.5</v>
      </c>
      <c r="J30" s="410">
        <v>250292.24</v>
      </c>
      <c r="K30" s="388">
        <v>2234240.7400000002</v>
      </c>
    </row>
    <row r="31" spans="1:11" x14ac:dyDescent="0.25">
      <c r="A31" s="1179" t="s">
        <v>1482</v>
      </c>
      <c r="B31" s="408" t="s">
        <v>1483</v>
      </c>
      <c r="C31" s="409">
        <v>0</v>
      </c>
      <c r="D31" s="409">
        <v>0.04</v>
      </c>
      <c r="E31" s="410">
        <v>0.04</v>
      </c>
      <c r="F31" s="409">
        <v>87.68</v>
      </c>
      <c r="G31" s="409">
        <v>0.04</v>
      </c>
      <c r="H31" s="410">
        <v>87.72</v>
      </c>
      <c r="I31" s="409">
        <v>380941.48</v>
      </c>
      <c r="J31" s="409">
        <v>96348.89</v>
      </c>
      <c r="K31" s="388">
        <v>477290.37</v>
      </c>
    </row>
    <row r="32" spans="1:11" x14ac:dyDescent="0.25">
      <c r="A32" s="1180"/>
      <c r="B32" s="408" t="s">
        <v>1484</v>
      </c>
      <c r="C32" s="409">
        <v>0</v>
      </c>
      <c r="D32" s="409">
        <v>0</v>
      </c>
      <c r="E32" s="410">
        <v>0</v>
      </c>
      <c r="F32" s="409">
        <v>5597.04</v>
      </c>
      <c r="G32" s="409">
        <v>0</v>
      </c>
      <c r="H32" s="410">
        <v>5597.04</v>
      </c>
      <c r="I32" s="409">
        <v>361827.78</v>
      </c>
      <c r="J32" s="409">
        <v>0</v>
      </c>
      <c r="K32" s="388">
        <v>361827.78</v>
      </c>
    </row>
    <row r="33" spans="1:11" ht="22.5" x14ac:dyDescent="0.25">
      <c r="A33" s="1180"/>
      <c r="B33" s="408" t="s">
        <v>1485</v>
      </c>
      <c r="C33" s="409">
        <v>1246.8</v>
      </c>
      <c r="D33" s="409">
        <v>1381.86</v>
      </c>
      <c r="E33" s="410">
        <v>2628.67</v>
      </c>
      <c r="F33" s="409">
        <v>11938.99</v>
      </c>
      <c r="G33" s="409">
        <v>1387.28</v>
      </c>
      <c r="H33" s="410">
        <v>13326.27</v>
      </c>
      <c r="I33" s="409">
        <v>11938.99</v>
      </c>
      <c r="J33" s="409">
        <v>1387.28</v>
      </c>
      <c r="K33" s="388">
        <v>13326.27</v>
      </c>
    </row>
    <row r="34" spans="1:11" x14ac:dyDescent="0.25">
      <c r="A34" s="1181"/>
      <c r="B34" s="411" t="s">
        <v>26</v>
      </c>
      <c r="C34" s="410">
        <v>1246.8</v>
      </c>
      <c r="D34" s="410">
        <v>1381.9</v>
      </c>
      <c r="E34" s="410">
        <v>2628.71</v>
      </c>
      <c r="F34" s="410">
        <v>17623.71</v>
      </c>
      <c r="G34" s="410">
        <v>1387.32</v>
      </c>
      <c r="H34" s="410">
        <v>19011.03</v>
      </c>
      <c r="I34" s="410">
        <v>754708.26</v>
      </c>
      <c r="J34" s="410">
        <v>97736.17</v>
      </c>
      <c r="K34" s="388">
        <v>852444.43</v>
      </c>
    </row>
    <row r="35" spans="1:11" x14ac:dyDescent="0.25">
      <c r="A35" s="1179" t="s">
        <v>1486</v>
      </c>
      <c r="B35" s="408" t="s">
        <v>1487</v>
      </c>
      <c r="C35" s="409">
        <v>113.01</v>
      </c>
      <c r="D35" s="409">
        <v>0</v>
      </c>
      <c r="E35" s="410">
        <v>113.01</v>
      </c>
      <c r="F35" s="409">
        <v>18113.52</v>
      </c>
      <c r="G35" s="409">
        <v>52.79</v>
      </c>
      <c r="H35" s="410">
        <v>18166.310000000001</v>
      </c>
      <c r="I35" s="409">
        <v>70444.399999999994</v>
      </c>
      <c r="J35" s="409">
        <v>919007.97</v>
      </c>
      <c r="K35" s="388">
        <v>989452.36</v>
      </c>
    </row>
    <row r="36" spans="1:11" x14ac:dyDescent="0.25">
      <c r="A36" s="1180"/>
      <c r="B36" s="408" t="s">
        <v>1488</v>
      </c>
      <c r="C36" s="409">
        <v>0</v>
      </c>
      <c r="D36" s="409">
        <v>0</v>
      </c>
      <c r="E36" s="410">
        <v>0</v>
      </c>
      <c r="F36" s="409">
        <v>0.02</v>
      </c>
      <c r="G36" s="409">
        <v>0</v>
      </c>
      <c r="H36" s="410">
        <v>0.02</v>
      </c>
      <c r="I36" s="409">
        <v>0.02</v>
      </c>
      <c r="J36" s="409">
        <v>0</v>
      </c>
      <c r="K36" s="388">
        <v>0.02</v>
      </c>
    </row>
    <row r="37" spans="1:11" ht="22.5" x14ac:dyDescent="0.25">
      <c r="A37" s="1180"/>
      <c r="B37" s="408" t="s">
        <v>1489</v>
      </c>
      <c r="C37" s="409">
        <v>26257.08</v>
      </c>
      <c r="D37" s="409">
        <v>9873.89</v>
      </c>
      <c r="E37" s="410">
        <v>36130.959999999999</v>
      </c>
      <c r="F37" s="409">
        <v>46035.77</v>
      </c>
      <c r="G37" s="409">
        <v>9969.09</v>
      </c>
      <c r="H37" s="410">
        <v>56004.86</v>
      </c>
      <c r="I37" s="409">
        <v>46035.77</v>
      </c>
      <c r="J37" s="409">
        <v>9969.09</v>
      </c>
      <c r="K37" s="388">
        <v>56004.86</v>
      </c>
    </row>
    <row r="38" spans="1:11" ht="22.5" x14ac:dyDescent="0.25">
      <c r="A38" s="1180"/>
      <c r="B38" s="408" t="s">
        <v>1490</v>
      </c>
      <c r="C38" s="409">
        <v>737.43</v>
      </c>
      <c r="D38" s="409">
        <v>3165.74</v>
      </c>
      <c r="E38" s="410">
        <v>3903.18</v>
      </c>
      <c r="F38" s="409">
        <v>74153.710000000006</v>
      </c>
      <c r="G38" s="409">
        <v>13834.44</v>
      </c>
      <c r="H38" s="410">
        <v>87988.15</v>
      </c>
      <c r="I38" s="409">
        <v>74153.710000000006</v>
      </c>
      <c r="J38" s="409">
        <v>13834.44</v>
      </c>
      <c r="K38" s="388">
        <v>87988.15</v>
      </c>
    </row>
    <row r="39" spans="1:11" x14ac:dyDescent="0.25">
      <c r="A39" s="1180"/>
      <c r="B39" s="408" t="s">
        <v>1491</v>
      </c>
      <c r="C39" s="409">
        <v>3829.92</v>
      </c>
      <c r="D39" s="409">
        <v>0</v>
      </c>
      <c r="E39" s="410">
        <v>3829.92</v>
      </c>
      <c r="F39" s="409">
        <v>38365.03</v>
      </c>
      <c r="G39" s="409">
        <v>21.61</v>
      </c>
      <c r="H39" s="410">
        <v>38386.629999999997</v>
      </c>
      <c r="I39" s="409">
        <v>38365.03</v>
      </c>
      <c r="J39" s="409">
        <v>21.61</v>
      </c>
      <c r="K39" s="388">
        <v>38386.629999999997</v>
      </c>
    </row>
    <row r="40" spans="1:11" x14ac:dyDescent="0.25">
      <c r="A40" s="1180"/>
      <c r="B40" s="408" t="s">
        <v>1492</v>
      </c>
      <c r="C40" s="409">
        <v>471.12</v>
      </c>
      <c r="D40" s="409">
        <v>0.04</v>
      </c>
      <c r="E40" s="410">
        <v>471.16</v>
      </c>
      <c r="F40" s="409">
        <v>1225.6099999999999</v>
      </c>
      <c r="G40" s="409">
        <v>808.15</v>
      </c>
      <c r="H40" s="410">
        <v>2033.77</v>
      </c>
      <c r="I40" s="409">
        <v>1225.6099999999999</v>
      </c>
      <c r="J40" s="409">
        <v>808.15</v>
      </c>
      <c r="K40" s="388">
        <v>2033.77</v>
      </c>
    </row>
    <row r="41" spans="1:11" x14ac:dyDescent="0.25">
      <c r="A41" s="1180"/>
      <c r="B41" s="408" t="s">
        <v>1493</v>
      </c>
      <c r="C41" s="409">
        <v>68.52</v>
      </c>
      <c r="D41" s="409">
        <v>1.3</v>
      </c>
      <c r="E41" s="410">
        <v>69.819999999999993</v>
      </c>
      <c r="F41" s="409">
        <v>14483.89</v>
      </c>
      <c r="G41" s="409">
        <v>103.08</v>
      </c>
      <c r="H41" s="410">
        <v>14586.97</v>
      </c>
      <c r="I41" s="409">
        <v>67956.33</v>
      </c>
      <c r="J41" s="409">
        <v>644895.79</v>
      </c>
      <c r="K41" s="388">
        <v>712852.13</v>
      </c>
    </row>
    <row r="42" spans="1:11" x14ac:dyDescent="0.25">
      <c r="A42" s="1180"/>
      <c r="B42" s="408" t="s">
        <v>1494</v>
      </c>
      <c r="C42" s="409">
        <v>32454.51</v>
      </c>
      <c r="D42" s="409">
        <v>999.21</v>
      </c>
      <c r="E42" s="410">
        <v>33453.72</v>
      </c>
      <c r="F42" s="409">
        <v>50068.35</v>
      </c>
      <c r="G42" s="409">
        <v>2102.25</v>
      </c>
      <c r="H42" s="410">
        <v>52170.6</v>
      </c>
      <c r="I42" s="409">
        <v>50068.35</v>
      </c>
      <c r="J42" s="409">
        <v>2102.25</v>
      </c>
      <c r="K42" s="388">
        <v>52170.6</v>
      </c>
    </row>
    <row r="43" spans="1:11" ht="22.5" x14ac:dyDescent="0.25">
      <c r="A43" s="1180"/>
      <c r="B43" s="408" t="s">
        <v>1495</v>
      </c>
      <c r="C43" s="409">
        <v>1032.8599999999999</v>
      </c>
      <c r="D43" s="409">
        <v>6191.35</v>
      </c>
      <c r="E43" s="410">
        <v>7224.22</v>
      </c>
      <c r="F43" s="409">
        <v>1066.77</v>
      </c>
      <c r="G43" s="409">
        <v>6216.58</v>
      </c>
      <c r="H43" s="410">
        <v>7283.35</v>
      </c>
      <c r="I43" s="409">
        <v>1066.77</v>
      </c>
      <c r="J43" s="409">
        <v>6216.58</v>
      </c>
      <c r="K43" s="388">
        <v>7283.35</v>
      </c>
    </row>
    <row r="44" spans="1:11" x14ac:dyDescent="0.25">
      <c r="A44" s="1180"/>
      <c r="B44" s="408" t="s">
        <v>1496</v>
      </c>
      <c r="C44" s="409">
        <v>77.14</v>
      </c>
      <c r="D44" s="409">
        <v>0.5</v>
      </c>
      <c r="E44" s="410">
        <v>77.64</v>
      </c>
      <c r="F44" s="409">
        <v>27239.5</v>
      </c>
      <c r="G44" s="409">
        <v>0.64</v>
      </c>
      <c r="H44" s="410">
        <v>27240.14</v>
      </c>
      <c r="I44" s="409">
        <v>42071.56</v>
      </c>
      <c r="J44" s="409">
        <v>469622.89</v>
      </c>
      <c r="K44" s="388">
        <v>511694.45</v>
      </c>
    </row>
    <row r="45" spans="1:11" x14ac:dyDescent="0.25">
      <c r="A45" s="1181"/>
      <c r="B45" s="411" t="s">
        <v>26</v>
      </c>
      <c r="C45" s="410">
        <v>65041.59</v>
      </c>
      <c r="D45" s="410">
        <v>20232.03</v>
      </c>
      <c r="E45" s="410">
        <v>85273.62</v>
      </c>
      <c r="F45" s="410">
        <v>270752.15000000002</v>
      </c>
      <c r="G45" s="410">
        <v>33108.620000000003</v>
      </c>
      <c r="H45" s="410">
        <v>303860.78000000003</v>
      </c>
      <c r="I45" s="410">
        <v>391387.54</v>
      </c>
      <c r="J45" s="410">
        <v>2066478.76</v>
      </c>
      <c r="K45" s="388">
        <v>2457866.2999999998</v>
      </c>
    </row>
    <row r="46" spans="1:11" x14ac:dyDescent="0.25">
      <c r="A46" s="1179" t="s">
        <v>1497</v>
      </c>
      <c r="B46" s="408" t="s">
        <v>1498</v>
      </c>
      <c r="C46" s="409">
        <v>67534.55</v>
      </c>
      <c r="D46" s="409">
        <v>63</v>
      </c>
      <c r="E46" s="410">
        <v>67597.55</v>
      </c>
      <c r="F46" s="409">
        <v>68610.11</v>
      </c>
      <c r="G46" s="409">
        <v>299.3</v>
      </c>
      <c r="H46" s="410">
        <v>68909.41</v>
      </c>
      <c r="I46" s="409">
        <v>146615.10999999999</v>
      </c>
      <c r="J46" s="409">
        <v>299.3</v>
      </c>
      <c r="K46" s="388">
        <v>146914.41</v>
      </c>
    </row>
    <row r="47" spans="1:11" x14ac:dyDescent="0.25">
      <c r="A47" s="1180"/>
      <c r="B47" s="408" t="s">
        <v>1499</v>
      </c>
      <c r="C47" s="409">
        <v>15.21</v>
      </c>
      <c r="D47" s="409">
        <v>0.52</v>
      </c>
      <c r="E47" s="410">
        <v>15.72</v>
      </c>
      <c r="F47" s="409">
        <v>1015.83</v>
      </c>
      <c r="G47" s="409">
        <v>12968.23</v>
      </c>
      <c r="H47" s="410">
        <v>13984.06</v>
      </c>
      <c r="I47" s="409">
        <v>1015.83</v>
      </c>
      <c r="J47" s="409">
        <v>12968.23</v>
      </c>
      <c r="K47" s="388">
        <v>13984.06</v>
      </c>
    </row>
    <row r="48" spans="1:11" ht="22.5" x14ac:dyDescent="0.25">
      <c r="A48" s="1180"/>
      <c r="B48" s="408" t="s">
        <v>1500</v>
      </c>
      <c r="C48" s="409">
        <v>2695.44</v>
      </c>
      <c r="D48" s="409">
        <v>4490.12</v>
      </c>
      <c r="E48" s="410">
        <v>7185.56</v>
      </c>
      <c r="F48" s="409">
        <v>13984.96</v>
      </c>
      <c r="G48" s="409">
        <v>5174.3900000000003</v>
      </c>
      <c r="H48" s="410">
        <v>19159.349999999999</v>
      </c>
      <c r="I48" s="409">
        <v>13984.96</v>
      </c>
      <c r="J48" s="409">
        <v>5174.3900000000003</v>
      </c>
      <c r="K48" s="388">
        <v>19159.349999999999</v>
      </c>
    </row>
    <row r="49" spans="1:12" x14ac:dyDescent="0.25">
      <c r="A49" s="1180"/>
      <c r="B49" s="408" t="s">
        <v>1501</v>
      </c>
      <c r="C49" s="409">
        <v>10016.83</v>
      </c>
      <c r="D49" s="409">
        <v>1309.52</v>
      </c>
      <c r="E49" s="410">
        <v>11326.35</v>
      </c>
      <c r="F49" s="409">
        <v>53066.73</v>
      </c>
      <c r="G49" s="409">
        <v>11359.72</v>
      </c>
      <c r="H49" s="410">
        <v>64426.45</v>
      </c>
      <c r="I49" s="409">
        <v>53066.73</v>
      </c>
      <c r="J49" s="409">
        <v>11359.72</v>
      </c>
      <c r="K49" s="388">
        <v>64426.45</v>
      </c>
    </row>
    <row r="50" spans="1:12" x14ac:dyDescent="0.25">
      <c r="A50" s="1181"/>
      <c r="B50" s="411" t="s">
        <v>26</v>
      </c>
      <c r="C50" s="410">
        <v>80262.03</v>
      </c>
      <c r="D50" s="410">
        <v>5863.16</v>
      </c>
      <c r="E50" s="410">
        <v>86125.19</v>
      </c>
      <c r="F50" s="410">
        <v>136677.62</v>
      </c>
      <c r="G50" s="410">
        <v>29801.64</v>
      </c>
      <c r="H50" s="410">
        <v>166479.26999999999</v>
      </c>
      <c r="I50" s="410">
        <v>214682.63</v>
      </c>
      <c r="J50" s="410">
        <v>29801.64</v>
      </c>
      <c r="K50" s="388">
        <v>244484.27</v>
      </c>
    </row>
    <row r="51" spans="1:12" x14ac:dyDescent="0.25">
      <c r="A51" s="1179" t="s">
        <v>1502</v>
      </c>
      <c r="B51" s="408" t="s">
        <v>3298</v>
      </c>
      <c r="C51" s="409">
        <v>4295.53</v>
      </c>
      <c r="D51" s="409">
        <v>1645.17</v>
      </c>
      <c r="E51" s="410">
        <v>5940.7</v>
      </c>
      <c r="F51" s="409">
        <v>6558.55</v>
      </c>
      <c r="G51" s="409">
        <v>1722.98</v>
      </c>
      <c r="H51" s="410">
        <v>8281.5300000000007</v>
      </c>
      <c r="I51" s="409">
        <v>6558.55</v>
      </c>
      <c r="J51" s="409">
        <v>1722.98</v>
      </c>
      <c r="K51" s="388">
        <v>8281.5300000000007</v>
      </c>
      <c r="L51" s="76"/>
    </row>
    <row r="52" spans="1:12" x14ac:dyDescent="0.25">
      <c r="A52" s="1180"/>
      <c r="B52" s="408" t="s">
        <v>1503</v>
      </c>
      <c r="C52" s="409">
        <v>40608.870000000003</v>
      </c>
      <c r="D52" s="409">
        <v>24169.05</v>
      </c>
      <c r="E52" s="410">
        <v>64777.919999999998</v>
      </c>
      <c r="F52" s="409">
        <v>40608.870000000003</v>
      </c>
      <c r="G52" s="409">
        <v>24169.05</v>
      </c>
      <c r="H52" s="410">
        <v>64777.919999999998</v>
      </c>
      <c r="I52" s="409">
        <v>40608.870000000003</v>
      </c>
      <c r="J52" s="409">
        <v>24169.05</v>
      </c>
      <c r="K52" s="388">
        <v>64777.919999999998</v>
      </c>
      <c r="L52" s="76"/>
    </row>
    <row r="53" spans="1:12" x14ac:dyDescent="0.25">
      <c r="A53" s="1180"/>
      <c r="B53" s="408" t="s">
        <v>1504</v>
      </c>
      <c r="C53" s="409">
        <v>0</v>
      </c>
      <c r="D53" s="409">
        <v>0</v>
      </c>
      <c r="E53" s="410">
        <v>0</v>
      </c>
      <c r="F53" s="409">
        <v>85726.09</v>
      </c>
      <c r="G53" s="409">
        <v>64036.21</v>
      </c>
      <c r="H53" s="410">
        <v>149762.29999999999</v>
      </c>
      <c r="I53" s="409">
        <v>85726.09</v>
      </c>
      <c r="J53" s="409">
        <v>64036.21</v>
      </c>
      <c r="K53" s="388">
        <v>149762.29999999999</v>
      </c>
      <c r="L53" s="76"/>
    </row>
    <row r="54" spans="1:12" x14ac:dyDescent="0.25">
      <c r="A54" s="1181"/>
      <c r="B54" s="411" t="s">
        <v>26</v>
      </c>
      <c r="C54" s="410">
        <v>44904.4</v>
      </c>
      <c r="D54" s="410">
        <v>25814.22</v>
      </c>
      <c r="E54" s="410">
        <v>70718.62</v>
      </c>
      <c r="F54" s="410">
        <v>132893.51</v>
      </c>
      <c r="G54" s="410">
        <v>89928.24</v>
      </c>
      <c r="H54" s="410">
        <v>222821.75</v>
      </c>
      <c r="I54" s="410">
        <v>132893.51</v>
      </c>
      <c r="J54" s="410">
        <v>89928.24</v>
      </c>
      <c r="K54" s="388">
        <v>222821.75</v>
      </c>
    </row>
    <row r="55" spans="1:12" x14ac:dyDescent="0.25">
      <c r="A55" s="412" t="s">
        <v>26</v>
      </c>
      <c r="B55" s="413"/>
      <c r="C55" s="410">
        <v>325435.33</v>
      </c>
      <c r="D55" s="410">
        <v>65106.12</v>
      </c>
      <c r="E55" s="410">
        <v>390541.45</v>
      </c>
      <c r="F55" s="410">
        <v>796029.89</v>
      </c>
      <c r="G55" s="410">
        <v>188723.96</v>
      </c>
      <c r="H55" s="410">
        <v>984753.86</v>
      </c>
      <c r="I55" s="410">
        <v>12235016.380000001</v>
      </c>
      <c r="J55" s="410">
        <v>20532067.210000001</v>
      </c>
      <c r="K55" s="388">
        <v>32767083.59</v>
      </c>
    </row>
    <row r="56" spans="1:12" x14ac:dyDescent="0.25">
      <c r="A56" s="78"/>
      <c r="B56" s="79"/>
      <c r="C56" s="79"/>
      <c r="D56" s="79"/>
      <c r="E56" s="79"/>
      <c r="F56" s="79"/>
      <c r="G56" s="79"/>
      <c r="H56" s="79"/>
      <c r="I56" s="79"/>
      <c r="J56" s="79"/>
      <c r="K56" s="76"/>
    </row>
    <row r="57" spans="1:12" x14ac:dyDescent="0.25">
      <c r="A57" s="78"/>
      <c r="B57" s="79"/>
      <c r="C57" s="79"/>
      <c r="D57" s="79"/>
      <c r="E57" s="79"/>
      <c r="F57" s="79"/>
      <c r="G57" s="79"/>
      <c r="H57" s="79"/>
      <c r="I57" s="79"/>
      <c r="J57" s="79"/>
      <c r="K57" s="76"/>
    </row>
    <row r="58" spans="1:12" x14ac:dyDescent="0.25">
      <c r="A58" s="78"/>
      <c r="B58" s="79"/>
      <c r="C58" s="79"/>
      <c r="D58" s="79"/>
      <c r="E58" s="79"/>
      <c r="F58" s="79"/>
      <c r="G58" s="79"/>
      <c r="H58" s="79"/>
      <c r="I58" s="79"/>
      <c r="J58" s="79"/>
      <c r="K58" s="76"/>
    </row>
    <row r="59" spans="1:12" x14ac:dyDescent="0.25">
      <c r="A59" s="78"/>
      <c r="B59" s="79"/>
      <c r="C59" s="79"/>
      <c r="D59" s="79"/>
      <c r="E59" s="79"/>
      <c r="F59" s="79"/>
      <c r="G59" s="79"/>
      <c r="H59" s="79"/>
      <c r="I59" s="79"/>
      <c r="J59" s="79"/>
      <c r="K59" s="76"/>
    </row>
    <row r="60" spans="1:12" x14ac:dyDescent="0.25">
      <c r="A60" s="78"/>
      <c r="B60" s="79"/>
      <c r="C60" s="79"/>
      <c r="D60" s="79"/>
      <c r="E60" s="79"/>
      <c r="F60" s="79"/>
      <c r="G60" s="79"/>
      <c r="H60" s="79"/>
      <c r="I60" s="79"/>
      <c r="J60" s="79"/>
      <c r="K60" s="76"/>
    </row>
    <row r="61" spans="1:12" x14ac:dyDescent="0.25">
      <c r="A61" s="78"/>
      <c r="B61" s="79"/>
      <c r="C61" s="79"/>
      <c r="D61" s="79"/>
      <c r="E61" s="79"/>
      <c r="F61" s="79"/>
      <c r="G61" s="79"/>
      <c r="H61" s="79"/>
      <c r="I61" s="79"/>
      <c r="J61" s="79"/>
      <c r="K61" s="76"/>
    </row>
    <row r="62" spans="1:12" x14ac:dyDescent="0.25">
      <c r="A62" s="78"/>
      <c r="B62" s="79"/>
      <c r="C62" s="79"/>
      <c r="D62" s="79"/>
      <c r="E62" s="79"/>
      <c r="F62" s="79"/>
      <c r="G62" s="79"/>
      <c r="H62" s="79"/>
      <c r="I62" s="79"/>
      <c r="J62" s="79"/>
      <c r="K62" s="76"/>
    </row>
    <row r="63" spans="1:12" x14ac:dyDescent="0.25">
      <c r="A63" s="78"/>
      <c r="B63" s="79"/>
      <c r="C63" s="79"/>
      <c r="D63" s="79"/>
      <c r="E63" s="79"/>
      <c r="F63" s="79"/>
      <c r="G63" s="79"/>
      <c r="H63" s="79"/>
      <c r="I63" s="79"/>
      <c r="J63" s="79"/>
      <c r="K63" s="76"/>
    </row>
    <row r="64" spans="1:12" x14ac:dyDescent="0.25">
      <c r="A64" s="78"/>
      <c r="B64" s="79"/>
      <c r="C64" s="79"/>
      <c r="D64" s="79"/>
      <c r="E64" s="79"/>
      <c r="F64" s="79"/>
      <c r="G64" s="79"/>
      <c r="H64" s="79"/>
      <c r="I64" s="79"/>
      <c r="J64" s="79"/>
      <c r="K64" s="76"/>
    </row>
    <row r="65" spans="1:11" x14ac:dyDescent="0.25">
      <c r="A65" s="78"/>
      <c r="B65" s="79"/>
      <c r="C65" s="79"/>
      <c r="D65" s="79"/>
      <c r="E65" s="79"/>
      <c r="F65" s="79"/>
      <c r="G65" s="79"/>
      <c r="H65" s="79"/>
      <c r="I65" s="79"/>
      <c r="J65" s="79"/>
      <c r="K65" s="76"/>
    </row>
    <row r="66" spans="1:11" x14ac:dyDescent="0.25">
      <c r="A66" s="78"/>
      <c r="B66" s="79"/>
      <c r="C66" s="79"/>
      <c r="D66" s="79"/>
      <c r="E66" s="79"/>
      <c r="F66" s="79"/>
      <c r="G66" s="79"/>
      <c r="H66" s="79"/>
      <c r="I66" s="79"/>
      <c r="J66" s="79"/>
      <c r="K66" s="76"/>
    </row>
    <row r="67" spans="1:11" x14ac:dyDescent="0.25">
      <c r="A67" s="78"/>
      <c r="B67" s="79"/>
      <c r="C67" s="79"/>
      <c r="D67" s="79"/>
      <c r="E67" s="79"/>
      <c r="F67" s="79"/>
      <c r="G67" s="79"/>
      <c r="H67" s="79"/>
      <c r="I67" s="79"/>
      <c r="J67" s="79"/>
      <c r="K67" s="76"/>
    </row>
    <row r="68" spans="1:11" x14ac:dyDescent="0.25">
      <c r="A68" s="78"/>
      <c r="B68" s="79"/>
      <c r="C68" s="79"/>
      <c r="D68" s="79"/>
      <c r="E68" s="79"/>
      <c r="F68" s="79"/>
      <c r="G68" s="79"/>
      <c r="H68" s="79"/>
      <c r="I68" s="79"/>
      <c r="J68" s="79"/>
      <c r="K68" s="76"/>
    </row>
    <row r="69" spans="1:11" x14ac:dyDescent="0.25">
      <c r="A69" s="78"/>
      <c r="B69" s="79"/>
      <c r="C69" s="79"/>
      <c r="D69" s="79"/>
      <c r="E69" s="79"/>
      <c r="F69" s="79"/>
      <c r="G69" s="79"/>
      <c r="H69" s="79"/>
      <c r="I69" s="79"/>
      <c r="J69" s="79"/>
      <c r="K69" s="76"/>
    </row>
    <row r="70" spans="1:11" x14ac:dyDescent="0.25">
      <c r="A70" s="78"/>
      <c r="B70" s="79"/>
      <c r="C70" s="79"/>
      <c r="D70" s="79"/>
      <c r="E70" s="79"/>
      <c r="F70" s="79"/>
      <c r="G70" s="79"/>
      <c r="H70" s="79"/>
      <c r="I70" s="79"/>
      <c r="J70" s="79"/>
      <c r="K70" s="76"/>
    </row>
    <row r="71" spans="1:11" x14ac:dyDescent="0.25">
      <c r="A71" s="78"/>
      <c r="B71" s="79"/>
      <c r="C71" s="79"/>
      <c r="D71" s="79"/>
      <c r="E71" s="79"/>
      <c r="F71" s="79"/>
      <c r="G71" s="79"/>
      <c r="H71" s="79"/>
      <c r="I71" s="79"/>
      <c r="J71" s="79"/>
      <c r="K71" s="76"/>
    </row>
    <row r="72" spans="1:11" x14ac:dyDescent="0.25">
      <c r="A72" s="78"/>
      <c r="B72" s="79"/>
      <c r="C72" s="79"/>
      <c r="D72" s="79"/>
      <c r="E72" s="79"/>
      <c r="F72" s="79"/>
      <c r="G72" s="79"/>
      <c r="H72" s="79"/>
      <c r="I72" s="79"/>
      <c r="J72" s="79"/>
      <c r="K72" s="76"/>
    </row>
    <row r="73" spans="1:11" x14ac:dyDescent="0.25">
      <c r="A73" s="78"/>
      <c r="B73" s="79"/>
      <c r="C73" s="79"/>
      <c r="D73" s="79"/>
      <c r="E73" s="79"/>
      <c r="F73" s="79"/>
      <c r="G73" s="79"/>
      <c r="H73" s="79"/>
      <c r="I73" s="79"/>
      <c r="J73" s="79"/>
      <c r="K73" s="76"/>
    </row>
    <row r="74" spans="1:11" x14ac:dyDescent="0.25">
      <c r="A74" s="78"/>
      <c r="B74" s="79"/>
      <c r="C74" s="79"/>
      <c r="D74" s="79"/>
      <c r="E74" s="79"/>
      <c r="F74" s="79"/>
      <c r="G74" s="79"/>
      <c r="H74" s="79"/>
      <c r="I74" s="79"/>
      <c r="J74" s="79"/>
      <c r="K74" s="76"/>
    </row>
    <row r="75" spans="1:11" x14ac:dyDescent="0.25">
      <c r="A75" s="78"/>
      <c r="B75" s="79"/>
      <c r="C75" s="79"/>
      <c r="D75" s="79"/>
      <c r="E75" s="79"/>
      <c r="F75" s="79"/>
      <c r="G75" s="79"/>
      <c r="H75" s="79"/>
      <c r="I75" s="79"/>
      <c r="J75" s="79"/>
      <c r="K75" s="76"/>
    </row>
    <row r="76" spans="1:11" x14ac:dyDescent="0.25">
      <c r="A76" s="78"/>
      <c r="B76" s="79"/>
      <c r="C76" s="79"/>
      <c r="D76" s="79"/>
      <c r="E76" s="79"/>
      <c r="F76" s="79"/>
      <c r="G76" s="79"/>
      <c r="H76" s="79"/>
      <c r="I76" s="79"/>
      <c r="J76" s="79"/>
      <c r="K76" s="76"/>
    </row>
    <row r="77" spans="1:11" x14ac:dyDescent="0.25">
      <c r="A77" s="78"/>
      <c r="B77" s="79"/>
      <c r="C77" s="79"/>
      <c r="D77" s="79"/>
      <c r="E77" s="79"/>
      <c r="F77" s="79"/>
      <c r="G77" s="79"/>
      <c r="H77" s="79"/>
      <c r="I77" s="79"/>
      <c r="J77" s="79"/>
      <c r="K77" s="76"/>
    </row>
    <row r="78" spans="1:11" x14ac:dyDescent="0.25">
      <c r="A78" s="78"/>
      <c r="B78" s="79"/>
      <c r="C78" s="79"/>
      <c r="D78" s="79"/>
      <c r="E78" s="79"/>
      <c r="F78" s="79"/>
      <c r="G78" s="79"/>
      <c r="H78" s="79"/>
      <c r="I78" s="79"/>
      <c r="J78" s="79"/>
      <c r="K78" s="76"/>
    </row>
    <row r="79" spans="1:11" x14ac:dyDescent="0.25">
      <c r="A79" s="78"/>
      <c r="B79" s="79"/>
      <c r="C79" s="79"/>
      <c r="D79" s="79"/>
      <c r="E79" s="79"/>
      <c r="F79" s="79"/>
      <c r="G79" s="79"/>
      <c r="H79" s="79"/>
      <c r="I79" s="79"/>
      <c r="J79" s="79"/>
      <c r="K79" s="76"/>
    </row>
    <row r="80" spans="1:11" x14ac:dyDescent="0.25">
      <c r="A80" s="78"/>
      <c r="B80" s="79"/>
      <c r="C80" s="79"/>
      <c r="D80" s="79"/>
      <c r="E80" s="79"/>
      <c r="F80" s="79"/>
      <c r="G80" s="79"/>
      <c r="H80" s="79"/>
      <c r="I80" s="79"/>
      <c r="J80" s="79"/>
      <c r="K80" s="76"/>
    </row>
    <row r="81" spans="1:11" x14ac:dyDescent="0.25">
      <c r="A81" s="78"/>
      <c r="B81" s="79"/>
      <c r="C81" s="79"/>
      <c r="D81" s="79"/>
      <c r="E81" s="79"/>
      <c r="F81" s="79"/>
      <c r="G81" s="79"/>
      <c r="H81" s="79"/>
      <c r="I81" s="79"/>
      <c r="J81" s="79"/>
      <c r="K81" s="76"/>
    </row>
    <row r="82" spans="1:11" x14ac:dyDescent="0.25">
      <c r="A82" s="78"/>
      <c r="B82" s="79"/>
      <c r="C82" s="79"/>
      <c r="D82" s="79"/>
      <c r="E82" s="79"/>
      <c r="F82" s="79"/>
      <c r="G82" s="79"/>
      <c r="H82" s="79"/>
      <c r="I82" s="79"/>
      <c r="J82" s="79"/>
      <c r="K82" s="76"/>
    </row>
    <row r="83" spans="1:11" x14ac:dyDescent="0.25">
      <c r="A83" s="78"/>
      <c r="B83" s="79"/>
      <c r="C83" s="79"/>
      <c r="D83" s="79"/>
      <c r="E83" s="79"/>
      <c r="F83" s="79"/>
      <c r="G83" s="79"/>
      <c r="H83" s="79"/>
      <c r="I83" s="79"/>
      <c r="J83" s="79"/>
      <c r="K83" s="76"/>
    </row>
    <row r="84" spans="1:11" x14ac:dyDescent="0.25">
      <c r="A84" s="78"/>
      <c r="B84" s="79"/>
      <c r="C84" s="79"/>
      <c r="D84" s="79"/>
      <c r="E84" s="79"/>
      <c r="F84" s="79"/>
      <c r="G84" s="79"/>
      <c r="H84" s="79"/>
      <c r="I84" s="79"/>
      <c r="J84" s="79"/>
      <c r="K84" s="76"/>
    </row>
    <row r="85" spans="1:11" x14ac:dyDescent="0.25">
      <c r="A85" s="78"/>
      <c r="B85" s="79"/>
      <c r="C85" s="79"/>
      <c r="D85" s="79"/>
      <c r="E85" s="79"/>
      <c r="F85" s="79"/>
      <c r="G85" s="79"/>
      <c r="H85" s="79"/>
      <c r="I85" s="79"/>
      <c r="J85" s="79"/>
      <c r="K85" s="76"/>
    </row>
    <row r="86" spans="1:11" x14ac:dyDescent="0.25">
      <c r="A86" s="78"/>
      <c r="B86" s="79"/>
      <c r="C86" s="79"/>
      <c r="D86" s="79"/>
      <c r="E86" s="79"/>
      <c r="F86" s="79"/>
      <c r="G86" s="79"/>
      <c r="H86" s="79"/>
      <c r="I86" s="79"/>
      <c r="J86" s="79"/>
      <c r="K86" s="76"/>
    </row>
    <row r="87" spans="1:11" x14ac:dyDescent="0.25">
      <c r="A87" s="78"/>
      <c r="B87" s="79"/>
      <c r="C87" s="79"/>
      <c r="D87" s="79"/>
      <c r="E87" s="79"/>
      <c r="F87" s="79"/>
      <c r="G87" s="79"/>
      <c r="H87" s="79"/>
      <c r="I87" s="79"/>
      <c r="J87" s="79"/>
      <c r="K87" s="76"/>
    </row>
    <row r="88" spans="1:11" x14ac:dyDescent="0.25">
      <c r="A88" s="78"/>
      <c r="B88" s="79"/>
      <c r="C88" s="79"/>
      <c r="D88" s="79"/>
      <c r="E88" s="79"/>
      <c r="F88" s="79"/>
      <c r="G88" s="79"/>
      <c r="H88" s="79"/>
      <c r="I88" s="79"/>
      <c r="J88" s="79"/>
      <c r="K88" s="76"/>
    </row>
    <row r="89" spans="1:11" x14ac:dyDescent="0.25">
      <c r="A89" s="78"/>
      <c r="B89" s="79"/>
      <c r="C89" s="79"/>
      <c r="D89" s="79"/>
      <c r="E89" s="79"/>
      <c r="F89" s="79"/>
      <c r="G89" s="79"/>
      <c r="H89" s="79"/>
      <c r="I89" s="79"/>
      <c r="J89" s="79"/>
      <c r="K89" s="76"/>
    </row>
    <row r="90" spans="1:11" x14ac:dyDescent="0.25">
      <c r="A90" s="78"/>
      <c r="B90" s="79"/>
      <c r="C90" s="79"/>
      <c r="D90" s="79"/>
      <c r="E90" s="79"/>
      <c r="F90" s="79"/>
      <c r="G90" s="79"/>
      <c r="H90" s="79"/>
      <c r="I90" s="79"/>
      <c r="J90" s="79"/>
      <c r="K90" s="76"/>
    </row>
    <row r="91" spans="1:11" x14ac:dyDescent="0.25">
      <c r="A91" s="78"/>
      <c r="B91" s="79"/>
      <c r="C91" s="79"/>
      <c r="D91" s="79"/>
      <c r="E91" s="79"/>
      <c r="F91" s="79"/>
      <c r="G91" s="79"/>
      <c r="H91" s="79"/>
      <c r="I91" s="79"/>
      <c r="J91" s="79"/>
      <c r="K91" s="76"/>
    </row>
    <row r="92" spans="1:11" x14ac:dyDescent="0.25">
      <c r="A92" s="78"/>
      <c r="B92" s="79"/>
      <c r="C92" s="79"/>
      <c r="D92" s="79"/>
      <c r="E92" s="79"/>
      <c r="F92" s="79"/>
      <c r="G92" s="79"/>
      <c r="H92" s="79"/>
      <c r="I92" s="79"/>
      <c r="J92" s="79"/>
      <c r="K92" s="76"/>
    </row>
    <row r="93" spans="1:11" x14ac:dyDescent="0.25">
      <c r="A93" s="78"/>
      <c r="B93" s="79"/>
      <c r="C93" s="79"/>
      <c r="D93" s="79"/>
      <c r="E93" s="79"/>
      <c r="F93" s="79"/>
      <c r="G93" s="79"/>
      <c r="H93" s="79"/>
      <c r="I93" s="79"/>
      <c r="J93" s="79"/>
      <c r="K93" s="76"/>
    </row>
    <row r="94" spans="1:11" x14ac:dyDescent="0.25">
      <c r="A94" s="78"/>
      <c r="B94" s="79"/>
      <c r="C94" s="79"/>
      <c r="D94" s="79"/>
      <c r="E94" s="79"/>
      <c r="F94" s="79"/>
      <c r="G94" s="79"/>
      <c r="H94" s="79"/>
      <c r="I94" s="79"/>
      <c r="J94" s="79"/>
      <c r="K94" s="76"/>
    </row>
    <row r="95" spans="1:11" x14ac:dyDescent="0.25">
      <c r="A95" s="78"/>
      <c r="B95" s="79"/>
      <c r="C95" s="79"/>
      <c r="D95" s="79"/>
      <c r="E95" s="79"/>
      <c r="F95" s="79"/>
      <c r="G95" s="79"/>
      <c r="H95" s="79"/>
      <c r="I95" s="79"/>
      <c r="J95" s="79"/>
      <c r="K95" s="76"/>
    </row>
  </sheetData>
  <mergeCells count="14">
    <mergeCell ref="I4:K4"/>
    <mergeCell ref="A6:A15"/>
    <mergeCell ref="A4:B4"/>
    <mergeCell ref="A35:A45"/>
    <mergeCell ref="A46:A50"/>
    <mergeCell ref="A1:B1"/>
    <mergeCell ref="A51:A54"/>
    <mergeCell ref="C4:E4"/>
    <mergeCell ref="F4:H4"/>
    <mergeCell ref="A16:A21"/>
    <mergeCell ref="A22:A24"/>
    <mergeCell ref="A25:A28"/>
    <mergeCell ref="A29:A30"/>
    <mergeCell ref="A31:A34"/>
  </mergeCells>
  <pageMargins left="0.4" right="0.19685039370078738" top="3.9370078740157487E-2" bottom="3.9370078740157487E-2" header="0" footer="0.3"/>
  <pageSetup paperSize="9" scale="65" orientation="landscape"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Hoja43">
    <tabColor rgb="FF00B050"/>
  </sheetPr>
  <dimension ref="A1:K97"/>
  <sheetViews>
    <sheetView zoomScaleNormal="100" workbookViewId="0">
      <selection activeCell="C9" sqref="C9"/>
    </sheetView>
  </sheetViews>
  <sheetFormatPr baseColWidth="10" defaultRowHeight="15" x14ac:dyDescent="0.25"/>
  <cols>
    <col min="1" max="1" width="37.140625" style="74" customWidth="1"/>
    <col min="2" max="2" width="25.42578125" style="118" customWidth="1"/>
    <col min="3" max="9" width="14" style="118" customWidth="1"/>
    <col min="10" max="10" width="14" style="74" customWidth="1"/>
    <col min="11" max="16384" width="11.42578125" style="74"/>
  </cols>
  <sheetData>
    <row r="1" spans="1:11" x14ac:dyDescent="0.25">
      <c r="A1" s="1187" t="s">
        <v>979</v>
      </c>
      <c r="B1" s="1188"/>
      <c r="C1" s="162"/>
      <c r="D1" s="162"/>
      <c r="E1" s="162"/>
      <c r="F1" s="162"/>
      <c r="G1" s="162"/>
      <c r="H1" s="162"/>
      <c r="I1" s="162"/>
    </row>
    <row r="2" spans="1:11" x14ac:dyDescent="0.25">
      <c r="A2" s="157"/>
      <c r="B2" s="162"/>
      <c r="C2" s="162"/>
      <c r="D2" s="162"/>
      <c r="E2" s="162"/>
      <c r="F2" s="162"/>
      <c r="G2" s="162"/>
      <c r="H2" s="162"/>
      <c r="I2" s="162"/>
    </row>
    <row r="3" spans="1:11" x14ac:dyDescent="0.25">
      <c r="A3" s="370"/>
      <c r="B3"/>
      <c r="C3"/>
      <c r="D3"/>
      <c r="E3"/>
      <c r="F3"/>
      <c r="G3"/>
      <c r="H3"/>
      <c r="I3"/>
      <c r="J3" s="76"/>
      <c r="K3" s="76"/>
    </row>
    <row r="4" spans="1:11" x14ac:dyDescent="0.25">
      <c r="A4" s="1168"/>
      <c r="B4" s="1170"/>
      <c r="C4" s="1156" t="s">
        <v>1370</v>
      </c>
      <c r="D4" s="1171"/>
      <c r="E4" s="1157"/>
      <c r="F4" s="1156" t="s">
        <v>1371</v>
      </c>
      <c r="G4" s="1171"/>
      <c r="H4" s="1157"/>
      <c r="I4" s="374" t="s">
        <v>26</v>
      </c>
      <c r="J4" s="76"/>
      <c r="K4" s="76"/>
    </row>
    <row r="5" spans="1:11" x14ac:dyDescent="0.25">
      <c r="A5" s="372" t="s">
        <v>1457</v>
      </c>
      <c r="B5" s="395"/>
      <c r="C5" s="391" t="s">
        <v>1373</v>
      </c>
      <c r="D5" s="391" t="s">
        <v>1374</v>
      </c>
      <c r="E5" s="393" t="s">
        <v>26</v>
      </c>
      <c r="F5" s="391" t="s">
        <v>1373</v>
      </c>
      <c r="G5" s="391" t="s">
        <v>1374</v>
      </c>
      <c r="H5" s="393" t="s">
        <v>26</v>
      </c>
      <c r="I5" s="396"/>
      <c r="J5" s="76"/>
      <c r="K5" s="76"/>
    </row>
    <row r="6" spans="1:11" x14ac:dyDescent="0.25">
      <c r="A6" s="1162" t="s">
        <v>1458</v>
      </c>
      <c r="B6" s="399" t="s">
        <v>1466</v>
      </c>
      <c r="C6" s="387">
        <v>0</v>
      </c>
      <c r="D6" s="387">
        <v>0</v>
      </c>
      <c r="E6" s="388">
        <v>0</v>
      </c>
      <c r="F6" s="387">
        <v>0</v>
      </c>
      <c r="G6" s="387">
        <v>0</v>
      </c>
      <c r="H6" s="388">
        <v>0</v>
      </c>
      <c r="I6" s="388">
        <v>0</v>
      </c>
      <c r="J6" s="76"/>
      <c r="K6" s="76"/>
    </row>
    <row r="7" spans="1:11" ht="24" x14ac:dyDescent="0.25">
      <c r="A7" s="1164"/>
      <c r="B7" s="399" t="s">
        <v>1465</v>
      </c>
      <c r="C7" s="387">
        <v>13648.84</v>
      </c>
      <c r="D7" s="387">
        <v>0</v>
      </c>
      <c r="E7" s="388">
        <v>13648.84</v>
      </c>
      <c r="F7" s="387">
        <v>0</v>
      </c>
      <c r="G7" s="387">
        <v>74386.929999999993</v>
      </c>
      <c r="H7" s="388">
        <v>74386.929999999993</v>
      </c>
      <c r="I7" s="388">
        <v>88035.76</v>
      </c>
      <c r="J7" s="76"/>
      <c r="K7" s="76"/>
    </row>
    <row r="8" spans="1:11" x14ac:dyDescent="0.25">
      <c r="A8" s="1164"/>
      <c r="B8" s="399" t="s">
        <v>1467</v>
      </c>
      <c r="C8" s="387">
        <v>283097.34000000003</v>
      </c>
      <c r="D8" s="387">
        <v>115011.95</v>
      </c>
      <c r="E8" s="388">
        <v>398109.29</v>
      </c>
      <c r="F8" s="387">
        <v>990034.19</v>
      </c>
      <c r="G8" s="387">
        <v>1204521.5900000001</v>
      </c>
      <c r="H8" s="388">
        <v>2194555.7799999998</v>
      </c>
      <c r="I8" s="388">
        <v>2592665.0699999998</v>
      </c>
      <c r="J8" s="76"/>
      <c r="K8" s="76"/>
    </row>
    <row r="9" spans="1:11" x14ac:dyDescent="0.25">
      <c r="A9" s="1164"/>
      <c r="B9" s="399" t="s">
        <v>1459</v>
      </c>
      <c r="C9" s="387">
        <v>0</v>
      </c>
      <c r="D9" s="387">
        <v>0</v>
      </c>
      <c r="E9" s="388">
        <v>0</v>
      </c>
      <c r="F9" s="387">
        <v>0</v>
      </c>
      <c r="G9" s="387">
        <v>0</v>
      </c>
      <c r="H9" s="388">
        <v>0</v>
      </c>
      <c r="I9" s="388">
        <v>0</v>
      </c>
      <c r="J9" s="76"/>
      <c r="K9" s="76"/>
    </row>
    <row r="10" spans="1:11" x14ac:dyDescent="0.25">
      <c r="A10" s="1164"/>
      <c r="B10" s="399" t="s">
        <v>1460</v>
      </c>
      <c r="C10" s="387">
        <v>0</v>
      </c>
      <c r="D10" s="387">
        <v>0</v>
      </c>
      <c r="E10" s="388">
        <v>0</v>
      </c>
      <c r="F10" s="387">
        <v>0</v>
      </c>
      <c r="G10" s="387">
        <v>0</v>
      </c>
      <c r="H10" s="388">
        <v>0</v>
      </c>
      <c r="I10" s="388">
        <v>0</v>
      </c>
      <c r="J10" s="76"/>
      <c r="K10" s="76"/>
    </row>
    <row r="11" spans="1:11" x14ac:dyDescent="0.25">
      <c r="A11" s="1164"/>
      <c r="B11" s="399" t="s">
        <v>1461</v>
      </c>
      <c r="C11" s="387">
        <v>0</v>
      </c>
      <c r="D11" s="387">
        <v>0</v>
      </c>
      <c r="E11" s="388">
        <v>0</v>
      </c>
      <c r="F11" s="387">
        <v>13603.73</v>
      </c>
      <c r="G11" s="387">
        <v>112289.76</v>
      </c>
      <c r="H11" s="388">
        <v>125893.49</v>
      </c>
      <c r="I11" s="388">
        <v>125893.49</v>
      </c>
      <c r="J11" s="76"/>
      <c r="K11" s="76"/>
    </row>
    <row r="12" spans="1:11" x14ac:dyDescent="0.25">
      <c r="A12" s="1164"/>
      <c r="B12" s="399" t="s">
        <v>1462</v>
      </c>
      <c r="C12" s="387">
        <v>0</v>
      </c>
      <c r="D12" s="387">
        <v>0</v>
      </c>
      <c r="E12" s="388">
        <v>0</v>
      </c>
      <c r="F12" s="387">
        <v>468187.26</v>
      </c>
      <c r="G12" s="387">
        <v>532632.03</v>
      </c>
      <c r="H12" s="388">
        <v>1000819.29</v>
      </c>
      <c r="I12" s="388">
        <v>1000819.29</v>
      </c>
      <c r="J12" s="76"/>
      <c r="K12" s="76"/>
    </row>
    <row r="13" spans="1:11" ht="24" x14ac:dyDescent="0.25">
      <c r="A13" s="1164"/>
      <c r="B13" s="399" t="s">
        <v>1463</v>
      </c>
      <c r="C13" s="387">
        <v>0</v>
      </c>
      <c r="D13" s="387">
        <v>0</v>
      </c>
      <c r="E13" s="388">
        <v>0</v>
      </c>
      <c r="F13" s="387">
        <v>0</v>
      </c>
      <c r="G13" s="387">
        <v>0</v>
      </c>
      <c r="H13" s="388">
        <v>0</v>
      </c>
      <c r="I13" s="388">
        <v>0</v>
      </c>
      <c r="J13" s="76"/>
      <c r="K13" s="76"/>
    </row>
    <row r="14" spans="1:11" ht="24" x14ac:dyDescent="0.25">
      <c r="A14" s="1164"/>
      <c r="B14" s="399" t="s">
        <v>1464</v>
      </c>
      <c r="C14" s="387">
        <v>0</v>
      </c>
      <c r="D14" s="387">
        <v>0</v>
      </c>
      <c r="E14" s="388">
        <v>0</v>
      </c>
      <c r="F14" s="387">
        <v>0</v>
      </c>
      <c r="G14" s="387">
        <v>0</v>
      </c>
      <c r="H14" s="388">
        <v>0</v>
      </c>
      <c r="I14" s="388">
        <v>0</v>
      </c>
      <c r="J14" s="76"/>
      <c r="K14" s="76"/>
    </row>
    <row r="15" spans="1:11" x14ac:dyDescent="0.25">
      <c r="A15" s="1163"/>
      <c r="B15" s="400" t="s">
        <v>26</v>
      </c>
      <c r="C15" s="388">
        <v>296746.17</v>
      </c>
      <c r="D15" s="388">
        <v>115011.95</v>
      </c>
      <c r="E15" s="388">
        <v>411758.12</v>
      </c>
      <c r="F15" s="388">
        <v>1471825.18</v>
      </c>
      <c r="G15" s="388">
        <v>1923830.31</v>
      </c>
      <c r="H15" s="388">
        <v>3395655.49</v>
      </c>
      <c r="I15" s="388">
        <v>3807413.61</v>
      </c>
      <c r="J15" s="76"/>
      <c r="K15" s="76"/>
    </row>
    <row r="16" spans="1:11" x14ac:dyDescent="0.25">
      <c r="A16" s="1162" t="s">
        <v>1468</v>
      </c>
      <c r="B16" s="399" t="s">
        <v>1470</v>
      </c>
      <c r="C16" s="387">
        <v>0</v>
      </c>
      <c r="D16" s="387">
        <v>0</v>
      </c>
      <c r="E16" s="388">
        <v>0</v>
      </c>
      <c r="F16" s="387">
        <v>73.48</v>
      </c>
      <c r="G16" s="387">
        <v>73.48</v>
      </c>
      <c r="H16" s="388">
        <v>146.96</v>
      </c>
      <c r="I16" s="388">
        <v>146.96</v>
      </c>
      <c r="J16" s="76"/>
      <c r="K16" s="76"/>
    </row>
    <row r="17" spans="1:11" x14ac:dyDescent="0.25">
      <c r="A17" s="1164"/>
      <c r="B17" s="399" t="s">
        <v>1471</v>
      </c>
      <c r="C17" s="387">
        <v>0</v>
      </c>
      <c r="D17" s="387">
        <v>0</v>
      </c>
      <c r="E17" s="388">
        <v>0</v>
      </c>
      <c r="F17" s="387">
        <v>0</v>
      </c>
      <c r="G17" s="387">
        <v>0</v>
      </c>
      <c r="H17" s="388">
        <v>0</v>
      </c>
      <c r="I17" s="388">
        <v>0</v>
      </c>
      <c r="J17" s="76"/>
      <c r="K17" s="76"/>
    </row>
    <row r="18" spans="1:11" ht="24" x14ac:dyDescent="0.25">
      <c r="A18" s="1164"/>
      <c r="B18" s="399" t="s">
        <v>1469</v>
      </c>
      <c r="C18" s="387">
        <v>0</v>
      </c>
      <c r="D18" s="387">
        <v>0</v>
      </c>
      <c r="E18" s="388">
        <v>0</v>
      </c>
      <c r="F18" s="387">
        <v>339757.46</v>
      </c>
      <c r="G18" s="387">
        <v>369502.84</v>
      </c>
      <c r="H18" s="388">
        <v>709260.31</v>
      </c>
      <c r="I18" s="388">
        <v>709260.31</v>
      </c>
      <c r="J18" s="76"/>
      <c r="K18" s="76"/>
    </row>
    <row r="19" spans="1:11" ht="24" x14ac:dyDescent="0.25">
      <c r="A19" s="1164"/>
      <c r="B19" s="399" t="s">
        <v>1472</v>
      </c>
      <c r="C19" s="387">
        <v>0</v>
      </c>
      <c r="D19" s="387">
        <v>0</v>
      </c>
      <c r="E19" s="388">
        <v>0</v>
      </c>
      <c r="F19" s="387">
        <v>47.74</v>
      </c>
      <c r="G19" s="387">
        <v>47.74</v>
      </c>
      <c r="H19" s="388">
        <v>95.48</v>
      </c>
      <c r="I19" s="388">
        <v>95.48</v>
      </c>
      <c r="J19" s="76"/>
      <c r="K19" s="76"/>
    </row>
    <row r="20" spans="1:11" x14ac:dyDescent="0.25">
      <c r="A20" s="1164"/>
      <c r="B20" s="399" t="s">
        <v>2581</v>
      </c>
      <c r="C20" s="387">
        <v>0</v>
      </c>
      <c r="D20" s="387">
        <v>0</v>
      </c>
      <c r="E20" s="388">
        <v>0</v>
      </c>
      <c r="F20" s="387">
        <v>0</v>
      </c>
      <c r="G20" s="387">
        <v>0</v>
      </c>
      <c r="H20" s="388">
        <v>0</v>
      </c>
      <c r="I20" s="388">
        <v>0</v>
      </c>
      <c r="J20" s="76"/>
      <c r="K20" s="76"/>
    </row>
    <row r="21" spans="1:11" x14ac:dyDescent="0.25">
      <c r="A21" s="1163"/>
      <c r="B21" s="400" t="s">
        <v>26</v>
      </c>
      <c r="C21" s="388">
        <v>0</v>
      </c>
      <c r="D21" s="388">
        <v>0</v>
      </c>
      <c r="E21" s="388">
        <v>0</v>
      </c>
      <c r="F21" s="388">
        <v>339878.68</v>
      </c>
      <c r="G21" s="388">
        <v>369624.06</v>
      </c>
      <c r="H21" s="388">
        <v>709502.74</v>
      </c>
      <c r="I21" s="388">
        <v>709502.74</v>
      </c>
      <c r="J21" s="76"/>
      <c r="K21" s="76"/>
    </row>
    <row r="22" spans="1:11" x14ac:dyDescent="0.25">
      <c r="A22" s="1162" t="s">
        <v>1473</v>
      </c>
      <c r="B22" s="399" t="s">
        <v>1474</v>
      </c>
      <c r="C22" s="387">
        <v>0</v>
      </c>
      <c r="D22" s="387">
        <v>0</v>
      </c>
      <c r="E22" s="388">
        <v>0</v>
      </c>
      <c r="F22" s="387">
        <v>237.7</v>
      </c>
      <c r="G22" s="387">
        <v>237.7</v>
      </c>
      <c r="H22" s="388">
        <v>475.4</v>
      </c>
      <c r="I22" s="388">
        <v>475.4</v>
      </c>
      <c r="J22" s="76"/>
      <c r="K22" s="76"/>
    </row>
    <row r="23" spans="1:11" ht="24" x14ac:dyDescent="0.25">
      <c r="A23" s="1164"/>
      <c r="B23" s="399" t="s">
        <v>1475</v>
      </c>
      <c r="C23" s="387">
        <v>0</v>
      </c>
      <c r="D23" s="387">
        <v>0</v>
      </c>
      <c r="E23" s="388">
        <v>0</v>
      </c>
      <c r="F23" s="387">
        <v>0</v>
      </c>
      <c r="G23" s="387">
        <v>0</v>
      </c>
      <c r="H23" s="388">
        <v>0</v>
      </c>
      <c r="I23" s="388">
        <v>0</v>
      </c>
      <c r="J23" s="76"/>
      <c r="K23" s="76"/>
    </row>
    <row r="24" spans="1:11" x14ac:dyDescent="0.25">
      <c r="A24" s="1163"/>
      <c r="B24" s="400" t="s">
        <v>26</v>
      </c>
      <c r="C24" s="388">
        <v>0</v>
      </c>
      <c r="D24" s="388">
        <v>0</v>
      </c>
      <c r="E24" s="388">
        <v>0</v>
      </c>
      <c r="F24" s="388">
        <v>237.7</v>
      </c>
      <c r="G24" s="388">
        <v>237.7</v>
      </c>
      <c r="H24" s="388">
        <v>475.4</v>
      </c>
      <c r="I24" s="388">
        <v>475.4</v>
      </c>
      <c r="J24" s="76"/>
      <c r="K24" s="76"/>
    </row>
    <row r="25" spans="1:11" x14ac:dyDescent="0.25">
      <c r="A25" s="1162" t="s">
        <v>1476</v>
      </c>
      <c r="B25" s="399" t="s">
        <v>1477</v>
      </c>
      <c r="C25" s="387">
        <v>0</v>
      </c>
      <c r="D25" s="387">
        <v>0</v>
      </c>
      <c r="E25" s="388">
        <v>0</v>
      </c>
      <c r="F25" s="387">
        <v>0</v>
      </c>
      <c r="G25" s="387">
        <v>0</v>
      </c>
      <c r="H25" s="388">
        <v>0</v>
      </c>
      <c r="I25" s="388">
        <v>0</v>
      </c>
      <c r="J25" s="76"/>
      <c r="K25" s="76"/>
    </row>
    <row r="26" spans="1:11" x14ac:dyDescent="0.25">
      <c r="A26" s="1164"/>
      <c r="B26" s="399" t="s">
        <v>1478</v>
      </c>
      <c r="C26" s="387">
        <v>20.3</v>
      </c>
      <c r="D26" s="387">
        <v>0</v>
      </c>
      <c r="E26" s="388">
        <v>20.3</v>
      </c>
      <c r="F26" s="387">
        <v>0</v>
      </c>
      <c r="G26" s="387">
        <v>20.3</v>
      </c>
      <c r="H26" s="388">
        <v>20.3</v>
      </c>
      <c r="I26" s="388">
        <v>40.6</v>
      </c>
      <c r="J26" s="76"/>
      <c r="K26" s="76"/>
    </row>
    <row r="27" spans="1:11" ht="24" x14ac:dyDescent="0.25">
      <c r="A27" s="1164"/>
      <c r="B27" s="399" t="s">
        <v>1479</v>
      </c>
      <c r="C27" s="387">
        <v>0</v>
      </c>
      <c r="D27" s="387">
        <v>0</v>
      </c>
      <c r="E27" s="388">
        <v>0</v>
      </c>
      <c r="F27" s="387">
        <v>0</v>
      </c>
      <c r="G27" s="387">
        <v>0</v>
      </c>
      <c r="H27" s="388">
        <v>0</v>
      </c>
      <c r="I27" s="388">
        <v>0</v>
      </c>
      <c r="J27" s="76"/>
      <c r="K27" s="76"/>
    </row>
    <row r="28" spans="1:11" x14ac:dyDescent="0.25">
      <c r="A28" s="1163"/>
      <c r="B28" s="400" t="s">
        <v>26</v>
      </c>
      <c r="C28" s="388">
        <v>20.3</v>
      </c>
      <c r="D28" s="388">
        <v>0</v>
      </c>
      <c r="E28" s="388">
        <v>20.3</v>
      </c>
      <c r="F28" s="388">
        <v>0</v>
      </c>
      <c r="G28" s="388">
        <v>20.3</v>
      </c>
      <c r="H28" s="388">
        <v>20.3</v>
      </c>
      <c r="I28" s="388">
        <v>40.6</v>
      </c>
      <c r="J28" s="76"/>
      <c r="K28" s="76"/>
    </row>
    <row r="29" spans="1:11" x14ac:dyDescent="0.25">
      <c r="A29" s="1162" t="s">
        <v>1480</v>
      </c>
      <c r="B29" s="399" t="s">
        <v>1481</v>
      </c>
      <c r="C29" s="387">
        <v>22.06</v>
      </c>
      <c r="D29" s="387">
        <v>0</v>
      </c>
      <c r="E29" s="388">
        <v>22.06</v>
      </c>
      <c r="F29" s="387">
        <v>692.02</v>
      </c>
      <c r="G29" s="387">
        <v>65.400000000000006</v>
      </c>
      <c r="H29" s="388">
        <v>757.42</v>
      </c>
      <c r="I29" s="388">
        <v>779.48</v>
      </c>
      <c r="J29" s="76"/>
      <c r="K29" s="76"/>
    </row>
    <row r="30" spans="1:11" x14ac:dyDescent="0.25">
      <c r="A30" s="1163"/>
      <c r="B30" s="400" t="s">
        <v>26</v>
      </c>
      <c r="C30" s="388">
        <v>22.06</v>
      </c>
      <c r="D30" s="388">
        <v>0</v>
      </c>
      <c r="E30" s="388">
        <v>22.06</v>
      </c>
      <c r="F30" s="388">
        <v>692.02</v>
      </c>
      <c r="G30" s="388">
        <v>65.400000000000006</v>
      </c>
      <c r="H30" s="388">
        <v>757.42</v>
      </c>
      <c r="I30" s="388">
        <v>779.48</v>
      </c>
      <c r="J30" s="76"/>
      <c r="K30" s="76"/>
    </row>
    <row r="31" spans="1:11" x14ac:dyDescent="0.25">
      <c r="A31" s="1162" t="s">
        <v>1482</v>
      </c>
      <c r="B31" s="399" t="s">
        <v>1484</v>
      </c>
      <c r="C31" s="387">
        <v>0</v>
      </c>
      <c r="D31" s="387">
        <v>0</v>
      </c>
      <c r="E31" s="388">
        <v>0</v>
      </c>
      <c r="F31" s="387">
        <v>0</v>
      </c>
      <c r="G31" s="387">
        <v>0</v>
      </c>
      <c r="H31" s="388">
        <v>0</v>
      </c>
      <c r="I31" s="388">
        <v>0</v>
      </c>
      <c r="J31" s="76"/>
      <c r="K31" s="76"/>
    </row>
    <row r="32" spans="1:11" ht="24" x14ac:dyDescent="0.25">
      <c r="A32" s="1164"/>
      <c r="B32" s="399" t="s">
        <v>1485</v>
      </c>
      <c r="C32" s="387">
        <v>0</v>
      </c>
      <c r="D32" s="387">
        <v>0</v>
      </c>
      <c r="E32" s="388">
        <v>0</v>
      </c>
      <c r="F32" s="387">
        <v>0</v>
      </c>
      <c r="G32" s="387">
        <v>0</v>
      </c>
      <c r="H32" s="388">
        <v>0</v>
      </c>
      <c r="I32" s="388">
        <v>0</v>
      </c>
      <c r="J32" s="76"/>
      <c r="K32" s="76"/>
    </row>
    <row r="33" spans="1:11" x14ac:dyDescent="0.25">
      <c r="A33" s="1164"/>
      <c r="B33" s="399" t="s">
        <v>1483</v>
      </c>
      <c r="C33" s="387">
        <v>0</v>
      </c>
      <c r="D33" s="387">
        <v>0</v>
      </c>
      <c r="E33" s="388">
        <v>0</v>
      </c>
      <c r="F33" s="387">
        <v>0</v>
      </c>
      <c r="G33" s="387">
        <v>0</v>
      </c>
      <c r="H33" s="388">
        <v>0</v>
      </c>
      <c r="I33" s="388">
        <v>0</v>
      </c>
      <c r="J33" s="76"/>
      <c r="K33" s="76"/>
    </row>
    <row r="34" spans="1:11" x14ac:dyDescent="0.25">
      <c r="A34" s="1163"/>
      <c r="B34" s="400" t="s">
        <v>26</v>
      </c>
      <c r="C34" s="388">
        <v>0</v>
      </c>
      <c r="D34" s="388">
        <v>0</v>
      </c>
      <c r="E34" s="388">
        <v>0</v>
      </c>
      <c r="F34" s="388">
        <v>0</v>
      </c>
      <c r="G34" s="388">
        <v>0</v>
      </c>
      <c r="H34" s="388">
        <v>0</v>
      </c>
      <c r="I34" s="388">
        <v>0</v>
      </c>
      <c r="J34" s="76"/>
      <c r="K34" s="76"/>
    </row>
    <row r="35" spans="1:11" x14ac:dyDescent="0.25">
      <c r="A35" s="1162" t="s">
        <v>1486</v>
      </c>
      <c r="B35" s="399" t="s">
        <v>1487</v>
      </c>
      <c r="C35" s="387">
        <v>0</v>
      </c>
      <c r="D35" s="387">
        <v>0</v>
      </c>
      <c r="E35" s="388">
        <v>0</v>
      </c>
      <c r="F35" s="387">
        <v>0</v>
      </c>
      <c r="G35" s="387">
        <v>0</v>
      </c>
      <c r="H35" s="388">
        <v>0</v>
      </c>
      <c r="I35" s="388">
        <v>0</v>
      </c>
      <c r="J35" s="76"/>
      <c r="K35" s="76"/>
    </row>
    <row r="36" spans="1:11" x14ac:dyDescent="0.25">
      <c r="A36" s="1164"/>
      <c r="B36" s="399" t="s">
        <v>1488</v>
      </c>
      <c r="C36" s="387">
        <v>0</v>
      </c>
      <c r="D36" s="387">
        <v>0</v>
      </c>
      <c r="E36" s="388">
        <v>0</v>
      </c>
      <c r="F36" s="387">
        <v>0</v>
      </c>
      <c r="G36" s="387">
        <v>0</v>
      </c>
      <c r="H36" s="388">
        <v>0</v>
      </c>
      <c r="I36" s="388">
        <v>0</v>
      </c>
      <c r="J36" s="76"/>
      <c r="K36" s="76"/>
    </row>
    <row r="37" spans="1:11" ht="24" x14ac:dyDescent="0.25">
      <c r="A37" s="1164"/>
      <c r="B37" s="399" t="s">
        <v>1489</v>
      </c>
      <c r="C37" s="387">
        <v>0</v>
      </c>
      <c r="D37" s="387">
        <v>0</v>
      </c>
      <c r="E37" s="388">
        <v>0</v>
      </c>
      <c r="F37" s="387">
        <v>0</v>
      </c>
      <c r="G37" s="387">
        <v>0</v>
      </c>
      <c r="H37" s="388">
        <v>0</v>
      </c>
      <c r="I37" s="388">
        <v>0</v>
      </c>
      <c r="J37" s="76"/>
      <c r="K37" s="76"/>
    </row>
    <row r="38" spans="1:11" ht="24" x14ac:dyDescent="0.25">
      <c r="A38" s="1164"/>
      <c r="B38" s="399" t="s">
        <v>1490</v>
      </c>
      <c r="C38" s="387">
        <v>0</v>
      </c>
      <c r="D38" s="387">
        <v>0</v>
      </c>
      <c r="E38" s="388">
        <v>0</v>
      </c>
      <c r="F38" s="387">
        <v>47.21</v>
      </c>
      <c r="G38" s="387">
        <v>3158.86</v>
      </c>
      <c r="H38" s="388">
        <v>3206.06</v>
      </c>
      <c r="I38" s="388">
        <v>3206.06</v>
      </c>
      <c r="J38" s="76"/>
      <c r="K38" s="76"/>
    </row>
    <row r="39" spans="1:11" x14ac:dyDescent="0.25">
      <c r="A39" s="1164"/>
      <c r="B39" s="399" t="s">
        <v>1491</v>
      </c>
      <c r="C39" s="387">
        <v>0</v>
      </c>
      <c r="D39" s="387">
        <v>0</v>
      </c>
      <c r="E39" s="388">
        <v>0</v>
      </c>
      <c r="F39" s="387">
        <v>19.09</v>
      </c>
      <c r="G39" s="387">
        <v>19.09</v>
      </c>
      <c r="H39" s="388">
        <v>38.19</v>
      </c>
      <c r="I39" s="388">
        <v>38.19</v>
      </c>
      <c r="J39" s="76"/>
      <c r="K39" s="76"/>
    </row>
    <row r="40" spans="1:11" ht="24" x14ac:dyDescent="0.25">
      <c r="A40" s="1164"/>
      <c r="B40" s="399" t="s">
        <v>1492</v>
      </c>
      <c r="C40" s="387">
        <v>0</v>
      </c>
      <c r="D40" s="387">
        <v>0</v>
      </c>
      <c r="E40" s="388">
        <v>0</v>
      </c>
      <c r="F40" s="387">
        <v>18.61</v>
      </c>
      <c r="G40" s="387">
        <v>0</v>
      </c>
      <c r="H40" s="388">
        <v>18.61</v>
      </c>
      <c r="I40" s="388">
        <v>18.61</v>
      </c>
      <c r="J40" s="76"/>
      <c r="K40" s="76"/>
    </row>
    <row r="41" spans="1:11" x14ac:dyDescent="0.25">
      <c r="A41" s="1164"/>
      <c r="B41" s="399" t="s">
        <v>1493</v>
      </c>
      <c r="C41" s="387">
        <v>0</v>
      </c>
      <c r="D41" s="387">
        <v>0</v>
      </c>
      <c r="E41" s="388">
        <v>0</v>
      </c>
      <c r="F41" s="387">
        <v>6470.04</v>
      </c>
      <c r="G41" s="387">
        <v>23795.16</v>
      </c>
      <c r="H41" s="388">
        <v>30265.200000000001</v>
      </c>
      <c r="I41" s="388">
        <v>30265.200000000001</v>
      </c>
      <c r="J41" s="76"/>
      <c r="K41" s="76"/>
    </row>
    <row r="42" spans="1:11" ht="24" x14ac:dyDescent="0.25">
      <c r="A42" s="1164"/>
      <c r="B42" s="399" t="s">
        <v>1494</v>
      </c>
      <c r="C42" s="387">
        <v>32.9</v>
      </c>
      <c r="D42" s="387">
        <v>0</v>
      </c>
      <c r="E42" s="388">
        <v>32.9</v>
      </c>
      <c r="F42" s="387">
        <v>313.13</v>
      </c>
      <c r="G42" s="387">
        <v>309.10000000000002</v>
      </c>
      <c r="H42" s="388">
        <v>622.24</v>
      </c>
      <c r="I42" s="388">
        <v>655.13</v>
      </c>
      <c r="J42" s="76"/>
      <c r="K42" s="76"/>
    </row>
    <row r="43" spans="1:11" ht="24" x14ac:dyDescent="0.25">
      <c r="A43" s="1164"/>
      <c r="B43" s="399" t="s">
        <v>1495</v>
      </c>
      <c r="C43" s="387">
        <v>25.23</v>
      </c>
      <c r="D43" s="387">
        <v>0</v>
      </c>
      <c r="E43" s="388">
        <v>25.23</v>
      </c>
      <c r="F43" s="387">
        <v>0</v>
      </c>
      <c r="G43" s="387">
        <v>25.23</v>
      </c>
      <c r="H43" s="388">
        <v>25.23</v>
      </c>
      <c r="I43" s="388">
        <v>50.47</v>
      </c>
      <c r="J43" s="76"/>
      <c r="K43" s="76"/>
    </row>
    <row r="44" spans="1:11" x14ac:dyDescent="0.25">
      <c r="A44" s="1164"/>
      <c r="B44" s="399" t="s">
        <v>1496</v>
      </c>
      <c r="C44" s="387">
        <v>0</v>
      </c>
      <c r="D44" s="387">
        <v>0</v>
      </c>
      <c r="E44" s="388">
        <v>0</v>
      </c>
      <c r="F44" s="387">
        <v>7498.58</v>
      </c>
      <c r="G44" s="387">
        <v>0</v>
      </c>
      <c r="H44" s="388">
        <v>7498.58</v>
      </c>
      <c r="I44" s="388">
        <v>7498.58</v>
      </c>
      <c r="J44" s="76"/>
      <c r="K44" s="76"/>
    </row>
    <row r="45" spans="1:11" x14ac:dyDescent="0.25">
      <c r="A45" s="1163"/>
      <c r="B45" s="400" t="s">
        <v>26</v>
      </c>
      <c r="C45" s="388">
        <v>58.13</v>
      </c>
      <c r="D45" s="388">
        <v>0</v>
      </c>
      <c r="E45" s="388">
        <v>58.13</v>
      </c>
      <c r="F45" s="388">
        <v>14366.66</v>
      </c>
      <c r="G45" s="388">
        <v>27307.439999999999</v>
      </c>
      <c r="H45" s="388">
        <v>41674.11</v>
      </c>
      <c r="I45" s="388">
        <v>41732.239999999998</v>
      </c>
      <c r="J45" s="76"/>
      <c r="K45" s="76"/>
    </row>
    <row r="46" spans="1:11" x14ac:dyDescent="0.25">
      <c r="A46" s="1162" t="s">
        <v>1497</v>
      </c>
      <c r="B46" s="399" t="s">
        <v>1498</v>
      </c>
      <c r="C46" s="387">
        <v>20.87</v>
      </c>
      <c r="D46" s="387">
        <v>0</v>
      </c>
      <c r="E46" s="388">
        <v>20.87</v>
      </c>
      <c r="F46" s="387">
        <v>46.28</v>
      </c>
      <c r="G46" s="387">
        <v>46.28</v>
      </c>
      <c r="H46" s="388">
        <v>92.56</v>
      </c>
      <c r="I46" s="388">
        <v>113.43</v>
      </c>
      <c r="J46" s="76"/>
      <c r="K46" s="76"/>
    </row>
    <row r="47" spans="1:11" x14ac:dyDescent="0.25">
      <c r="A47" s="1164"/>
      <c r="B47" s="399" t="s">
        <v>1499</v>
      </c>
      <c r="C47" s="387">
        <v>0</v>
      </c>
      <c r="D47" s="387">
        <v>0</v>
      </c>
      <c r="E47" s="388">
        <v>0</v>
      </c>
      <c r="F47" s="387">
        <v>152.04</v>
      </c>
      <c r="G47" s="387">
        <v>152.04</v>
      </c>
      <c r="H47" s="388">
        <v>304.08999999999997</v>
      </c>
      <c r="I47" s="388">
        <v>304.08999999999997</v>
      </c>
      <c r="J47" s="76"/>
      <c r="K47" s="76"/>
    </row>
    <row r="48" spans="1:11" ht="24" x14ac:dyDescent="0.25">
      <c r="A48" s="1164"/>
      <c r="B48" s="399" t="s">
        <v>1500</v>
      </c>
      <c r="C48" s="387">
        <v>0</v>
      </c>
      <c r="D48" s="387">
        <v>0</v>
      </c>
      <c r="E48" s="388">
        <v>0</v>
      </c>
      <c r="F48" s="387">
        <v>23.29</v>
      </c>
      <c r="G48" s="387">
        <v>23.29</v>
      </c>
      <c r="H48" s="388">
        <v>46.58</v>
      </c>
      <c r="I48" s="388">
        <v>46.58</v>
      </c>
      <c r="J48" s="76"/>
      <c r="K48" s="76"/>
    </row>
    <row r="49" spans="1:11" x14ac:dyDescent="0.25">
      <c r="A49" s="1164"/>
      <c r="B49" s="399" t="s">
        <v>1501</v>
      </c>
      <c r="C49" s="387">
        <v>5021.5</v>
      </c>
      <c r="D49" s="387">
        <v>8</v>
      </c>
      <c r="E49" s="388">
        <v>5029.5</v>
      </c>
      <c r="F49" s="387">
        <v>6186.07</v>
      </c>
      <c r="G49" s="387">
        <v>6199.59</v>
      </c>
      <c r="H49" s="388">
        <v>12385.66</v>
      </c>
      <c r="I49" s="388">
        <v>17415.16</v>
      </c>
      <c r="J49" s="76"/>
      <c r="K49" s="76"/>
    </row>
    <row r="50" spans="1:11" x14ac:dyDescent="0.25">
      <c r="A50" s="1163"/>
      <c r="B50" s="400" t="s">
        <v>26</v>
      </c>
      <c r="C50" s="388">
        <v>5042.37</v>
      </c>
      <c r="D50" s="388">
        <v>8</v>
      </c>
      <c r="E50" s="388">
        <v>5050.37</v>
      </c>
      <c r="F50" s="388">
        <v>6407.68</v>
      </c>
      <c r="G50" s="388">
        <v>6421.2</v>
      </c>
      <c r="H50" s="388">
        <v>12828.88</v>
      </c>
      <c r="I50" s="388">
        <v>17879.25</v>
      </c>
      <c r="J50" s="76"/>
      <c r="K50" s="76"/>
    </row>
    <row r="51" spans="1:11" x14ac:dyDescent="0.25">
      <c r="A51" s="1162" t="s">
        <v>1502</v>
      </c>
      <c r="B51" s="399" t="s">
        <v>3298</v>
      </c>
      <c r="C51" s="387">
        <v>0</v>
      </c>
      <c r="D51" s="387">
        <v>0</v>
      </c>
      <c r="E51" s="388">
        <v>0</v>
      </c>
      <c r="F51" s="387">
        <v>63.58</v>
      </c>
      <c r="G51" s="387">
        <v>63.58</v>
      </c>
      <c r="H51" s="388">
        <v>127.16</v>
      </c>
      <c r="I51" s="388">
        <v>127.16</v>
      </c>
      <c r="J51" s="76"/>
      <c r="K51" s="76"/>
    </row>
    <row r="52" spans="1:11" ht="24" x14ac:dyDescent="0.25">
      <c r="A52" s="1164"/>
      <c r="B52" s="399" t="s">
        <v>1503</v>
      </c>
      <c r="C52" s="387">
        <v>2.2200000000000002</v>
      </c>
      <c r="D52" s="387">
        <v>0</v>
      </c>
      <c r="E52" s="388">
        <v>2.2200000000000002</v>
      </c>
      <c r="F52" s="387">
        <v>0</v>
      </c>
      <c r="G52" s="387">
        <v>0</v>
      </c>
      <c r="H52" s="388">
        <v>0</v>
      </c>
      <c r="I52" s="388">
        <v>2.2200000000000002</v>
      </c>
      <c r="J52" s="76"/>
      <c r="K52" s="76"/>
    </row>
    <row r="53" spans="1:11" x14ac:dyDescent="0.25">
      <c r="A53" s="1164"/>
      <c r="B53" s="399" t="s">
        <v>1504</v>
      </c>
      <c r="C53" s="387">
        <v>33.090000000000003</v>
      </c>
      <c r="D53" s="387">
        <v>4.5</v>
      </c>
      <c r="E53" s="388">
        <v>37.590000000000003</v>
      </c>
      <c r="F53" s="387">
        <v>631.48</v>
      </c>
      <c r="G53" s="387">
        <v>1283.77</v>
      </c>
      <c r="H53" s="388">
        <v>1915.25</v>
      </c>
      <c r="I53" s="388">
        <v>1952.83</v>
      </c>
      <c r="J53" s="76"/>
      <c r="K53" s="76"/>
    </row>
    <row r="54" spans="1:11" x14ac:dyDescent="0.25">
      <c r="A54" s="1163"/>
      <c r="B54" s="400" t="s">
        <v>26</v>
      </c>
      <c r="C54" s="388">
        <v>35.31</v>
      </c>
      <c r="D54" s="388">
        <v>4.5</v>
      </c>
      <c r="E54" s="388">
        <v>39.81</v>
      </c>
      <c r="F54" s="388">
        <v>695.06</v>
      </c>
      <c r="G54" s="388">
        <v>1347.35</v>
      </c>
      <c r="H54" s="388">
        <v>2042.41</v>
      </c>
      <c r="I54" s="388">
        <v>2082.21</v>
      </c>
      <c r="J54" s="76"/>
      <c r="K54" s="76"/>
    </row>
    <row r="55" spans="1:11" x14ac:dyDescent="0.25">
      <c r="A55" s="397" t="s">
        <v>26</v>
      </c>
      <c r="B55" s="401"/>
      <c r="C55" s="388">
        <v>301924.34000000003</v>
      </c>
      <c r="D55" s="388">
        <v>115024.45</v>
      </c>
      <c r="E55" s="388">
        <v>416948.79</v>
      </c>
      <c r="F55" s="388">
        <v>1834102.98</v>
      </c>
      <c r="G55" s="388">
        <v>2328853.7599999998</v>
      </c>
      <c r="H55" s="388">
        <v>4162956.74</v>
      </c>
      <c r="I55" s="388">
        <v>4579905.5199999996</v>
      </c>
      <c r="J55" s="76"/>
      <c r="K55" s="76"/>
    </row>
    <row r="56" spans="1:11" x14ac:dyDescent="0.25">
      <c r="B56" s="119"/>
      <c r="C56" s="119"/>
      <c r="D56" s="119"/>
      <c r="E56" s="119"/>
      <c r="F56" s="119"/>
      <c r="G56" s="119"/>
      <c r="H56" s="119"/>
      <c r="I56" s="119"/>
      <c r="J56" s="76"/>
      <c r="K56" s="76"/>
    </row>
    <row r="57" spans="1:11" x14ac:dyDescent="0.25">
      <c r="B57" s="119"/>
      <c r="C57" s="119"/>
      <c r="D57" s="119"/>
      <c r="E57" s="119"/>
      <c r="F57" s="119"/>
      <c r="G57" s="119"/>
      <c r="H57" s="119"/>
      <c r="I57" s="119"/>
      <c r="J57" s="76"/>
      <c r="K57" s="76"/>
    </row>
    <row r="58" spans="1:11" x14ac:dyDescent="0.25">
      <c r="B58" s="119"/>
      <c r="C58" s="119"/>
      <c r="D58" s="119"/>
      <c r="E58" s="119"/>
      <c r="F58" s="119"/>
      <c r="G58" s="119"/>
      <c r="H58" s="119"/>
      <c r="I58" s="119"/>
      <c r="J58" s="76"/>
      <c r="K58" s="76"/>
    </row>
    <row r="59" spans="1:11" x14ac:dyDescent="0.25">
      <c r="B59" s="119"/>
      <c r="C59" s="119"/>
      <c r="D59" s="119"/>
      <c r="E59" s="119"/>
      <c r="F59" s="119"/>
      <c r="G59" s="119"/>
      <c r="H59" s="119"/>
      <c r="I59" s="119"/>
      <c r="J59" s="76"/>
      <c r="K59" s="76"/>
    </row>
    <row r="60" spans="1:11" x14ac:dyDescent="0.25">
      <c r="B60" s="119"/>
      <c r="C60" s="119"/>
      <c r="D60" s="119"/>
      <c r="E60" s="119"/>
      <c r="F60" s="119"/>
      <c r="G60" s="119"/>
      <c r="H60" s="119"/>
      <c r="I60" s="119"/>
      <c r="J60" s="76"/>
      <c r="K60" s="76"/>
    </row>
    <row r="61" spans="1:11" x14ac:dyDescent="0.25">
      <c r="B61" s="119"/>
      <c r="C61" s="119"/>
      <c r="D61" s="119"/>
      <c r="E61" s="119"/>
      <c r="F61" s="119"/>
      <c r="G61" s="119"/>
      <c r="H61" s="119"/>
      <c r="I61" s="119"/>
      <c r="J61" s="76"/>
      <c r="K61" s="76"/>
    </row>
    <row r="62" spans="1:11" x14ac:dyDescent="0.25">
      <c r="B62" s="119"/>
      <c r="C62" s="119"/>
      <c r="D62" s="119"/>
      <c r="E62" s="119"/>
      <c r="F62" s="119"/>
      <c r="G62" s="119"/>
      <c r="H62" s="119"/>
      <c r="I62" s="119"/>
      <c r="J62" s="76"/>
      <c r="K62" s="76"/>
    </row>
    <row r="63" spans="1:11" x14ac:dyDescent="0.25">
      <c r="B63" s="119"/>
      <c r="C63" s="119"/>
      <c r="D63" s="119"/>
      <c r="E63" s="119"/>
      <c r="F63" s="119"/>
      <c r="G63" s="119"/>
      <c r="H63" s="119"/>
      <c r="I63" s="119"/>
      <c r="J63" s="76"/>
      <c r="K63" s="76"/>
    </row>
    <row r="64" spans="1:11" x14ac:dyDescent="0.25">
      <c r="B64" s="119"/>
      <c r="C64" s="119"/>
      <c r="D64" s="119"/>
      <c r="E64" s="119"/>
      <c r="F64" s="119"/>
      <c r="G64" s="119"/>
      <c r="H64" s="119"/>
      <c r="I64" s="119"/>
      <c r="J64" s="76"/>
      <c r="K64" s="76"/>
    </row>
    <row r="65" spans="2:11" x14ac:dyDescent="0.25">
      <c r="B65" s="119"/>
      <c r="C65" s="119"/>
      <c r="D65" s="119"/>
      <c r="E65" s="119"/>
      <c r="F65" s="119"/>
      <c r="G65" s="119"/>
      <c r="H65" s="119"/>
      <c r="I65" s="119"/>
      <c r="J65" s="76"/>
      <c r="K65" s="76"/>
    </row>
    <row r="66" spans="2:11" x14ac:dyDescent="0.25">
      <c r="B66" s="119"/>
      <c r="C66" s="119"/>
      <c r="D66" s="119"/>
      <c r="E66" s="119"/>
      <c r="F66" s="119"/>
      <c r="G66" s="119"/>
      <c r="H66" s="119"/>
      <c r="I66" s="119"/>
      <c r="J66" s="76"/>
      <c r="K66" s="76"/>
    </row>
    <row r="67" spans="2:11" x14ac:dyDescent="0.25">
      <c r="B67" s="119"/>
      <c r="C67" s="119"/>
      <c r="D67" s="119"/>
      <c r="E67" s="119"/>
      <c r="F67" s="119"/>
      <c r="G67" s="119"/>
      <c r="H67" s="119"/>
      <c r="I67" s="119"/>
      <c r="J67" s="76"/>
      <c r="K67" s="76"/>
    </row>
    <row r="68" spans="2:11" x14ac:dyDescent="0.25">
      <c r="B68" s="119"/>
      <c r="C68" s="119"/>
      <c r="D68" s="119"/>
      <c r="E68" s="119"/>
      <c r="F68" s="119"/>
      <c r="G68" s="119"/>
      <c r="H68" s="119"/>
      <c r="I68" s="119"/>
      <c r="J68" s="76"/>
      <c r="K68" s="76"/>
    </row>
    <row r="69" spans="2:11" x14ac:dyDescent="0.25">
      <c r="B69" s="119"/>
      <c r="C69" s="119"/>
      <c r="D69" s="119"/>
      <c r="E69" s="119"/>
      <c r="F69" s="119"/>
      <c r="G69" s="119"/>
      <c r="H69" s="119"/>
      <c r="I69" s="119"/>
      <c r="J69" s="76"/>
      <c r="K69" s="76"/>
    </row>
    <row r="70" spans="2:11" x14ac:dyDescent="0.25">
      <c r="B70" s="119"/>
      <c r="C70" s="119"/>
      <c r="D70" s="119"/>
      <c r="E70" s="119"/>
      <c r="F70" s="119"/>
      <c r="G70" s="119"/>
      <c r="H70" s="119"/>
      <c r="I70" s="119"/>
      <c r="J70" s="76"/>
      <c r="K70" s="76"/>
    </row>
    <row r="71" spans="2:11" x14ac:dyDescent="0.25">
      <c r="B71" s="119"/>
      <c r="C71" s="119"/>
      <c r="D71" s="119"/>
      <c r="E71" s="119"/>
      <c r="F71" s="119"/>
      <c r="G71" s="119"/>
      <c r="H71" s="119"/>
      <c r="I71" s="119"/>
      <c r="J71" s="76"/>
      <c r="K71" s="76"/>
    </row>
    <row r="72" spans="2:11" x14ac:dyDescent="0.25">
      <c r="B72" s="119"/>
      <c r="C72" s="119"/>
      <c r="D72" s="119"/>
      <c r="E72" s="119"/>
      <c r="F72" s="119"/>
      <c r="G72" s="119"/>
      <c r="H72" s="119"/>
      <c r="I72" s="119"/>
      <c r="J72" s="76"/>
      <c r="K72" s="76"/>
    </row>
    <row r="73" spans="2:11" x14ac:dyDescent="0.25">
      <c r="B73" s="119"/>
      <c r="C73" s="119"/>
      <c r="D73" s="119"/>
      <c r="E73" s="119"/>
      <c r="F73" s="119"/>
      <c r="G73" s="119"/>
      <c r="H73" s="119"/>
      <c r="I73" s="119"/>
      <c r="J73" s="76"/>
      <c r="K73" s="76"/>
    </row>
    <row r="74" spans="2:11" x14ac:dyDescent="0.25">
      <c r="B74" s="119"/>
      <c r="C74" s="119"/>
      <c r="D74" s="119"/>
      <c r="E74" s="119"/>
      <c r="F74" s="119"/>
      <c r="G74" s="119"/>
      <c r="H74" s="119"/>
      <c r="I74" s="119"/>
      <c r="J74" s="76"/>
      <c r="K74" s="76"/>
    </row>
    <row r="75" spans="2:11" x14ac:dyDescent="0.25">
      <c r="B75" s="119"/>
      <c r="C75" s="119"/>
      <c r="D75" s="119"/>
      <c r="E75" s="119"/>
      <c r="F75" s="119"/>
      <c r="G75" s="119"/>
      <c r="H75" s="119"/>
      <c r="I75" s="119"/>
      <c r="J75" s="76"/>
      <c r="K75" s="76"/>
    </row>
    <row r="76" spans="2:11" x14ac:dyDescent="0.25">
      <c r="B76" s="119"/>
      <c r="C76" s="119"/>
      <c r="D76" s="119"/>
      <c r="E76" s="119"/>
      <c r="F76" s="119"/>
      <c r="G76" s="119"/>
      <c r="H76" s="119"/>
      <c r="I76" s="119"/>
      <c r="J76" s="76"/>
      <c r="K76" s="76"/>
    </row>
    <row r="77" spans="2:11" x14ac:dyDescent="0.25">
      <c r="B77" s="119"/>
      <c r="C77" s="119"/>
      <c r="D77" s="119"/>
      <c r="E77" s="119"/>
      <c r="F77" s="119"/>
      <c r="G77" s="119"/>
      <c r="H77" s="119"/>
      <c r="I77" s="119"/>
      <c r="J77" s="76"/>
      <c r="K77" s="76"/>
    </row>
    <row r="78" spans="2:11" x14ac:dyDescent="0.25">
      <c r="B78" s="119"/>
      <c r="C78" s="119"/>
      <c r="D78" s="119"/>
      <c r="E78" s="119"/>
      <c r="F78" s="119"/>
      <c r="G78" s="119"/>
      <c r="H78" s="119"/>
      <c r="I78" s="119"/>
      <c r="J78" s="76"/>
      <c r="K78" s="76"/>
    </row>
    <row r="79" spans="2:11" x14ac:dyDescent="0.25">
      <c r="B79" s="119"/>
      <c r="C79" s="119"/>
      <c r="D79" s="119"/>
      <c r="E79" s="119"/>
      <c r="F79" s="119"/>
      <c r="G79" s="119"/>
      <c r="H79" s="119"/>
      <c r="I79" s="119"/>
      <c r="J79" s="76"/>
      <c r="K79" s="76"/>
    </row>
    <row r="80" spans="2:11" x14ac:dyDescent="0.25">
      <c r="B80" s="119"/>
      <c r="C80" s="119"/>
      <c r="D80" s="119"/>
      <c r="E80" s="119"/>
      <c r="F80" s="119"/>
      <c r="G80" s="119"/>
      <c r="H80" s="119"/>
      <c r="I80" s="119"/>
      <c r="J80" s="76"/>
      <c r="K80" s="76"/>
    </row>
    <row r="81" spans="2:11" x14ac:dyDescent="0.25">
      <c r="B81" s="119"/>
      <c r="C81" s="119"/>
      <c r="D81" s="119"/>
      <c r="E81" s="119"/>
      <c r="F81" s="119"/>
      <c r="G81" s="119"/>
      <c r="H81" s="119"/>
      <c r="I81" s="119"/>
      <c r="J81" s="76"/>
      <c r="K81" s="76"/>
    </row>
    <row r="82" spans="2:11" x14ac:dyDescent="0.25">
      <c r="B82" s="119"/>
      <c r="C82" s="119"/>
      <c r="D82" s="119"/>
      <c r="E82" s="119"/>
      <c r="F82" s="119"/>
      <c r="G82" s="119"/>
      <c r="H82" s="119"/>
      <c r="I82" s="119"/>
      <c r="J82" s="76"/>
      <c r="K82" s="76"/>
    </row>
    <row r="83" spans="2:11" x14ac:dyDescent="0.25">
      <c r="B83" s="119"/>
      <c r="C83" s="119"/>
      <c r="D83" s="119"/>
      <c r="E83" s="119"/>
      <c r="F83" s="119"/>
      <c r="G83" s="119"/>
      <c r="H83" s="119"/>
      <c r="I83" s="119"/>
      <c r="J83" s="76"/>
      <c r="K83" s="76"/>
    </row>
    <row r="84" spans="2:11" x14ac:dyDescent="0.25">
      <c r="B84" s="119"/>
      <c r="C84" s="119"/>
      <c r="D84" s="119"/>
      <c r="E84" s="119"/>
      <c r="F84" s="119"/>
      <c r="G84" s="119"/>
      <c r="H84" s="119"/>
      <c r="I84" s="119"/>
      <c r="J84" s="76"/>
      <c r="K84" s="76"/>
    </row>
    <row r="85" spans="2:11" x14ac:dyDescent="0.25">
      <c r="B85" s="119"/>
      <c r="C85" s="119"/>
      <c r="D85" s="119"/>
      <c r="E85" s="119"/>
      <c r="F85" s="119"/>
      <c r="G85" s="119"/>
      <c r="H85" s="119"/>
      <c r="I85" s="119"/>
      <c r="J85" s="76"/>
      <c r="K85" s="76"/>
    </row>
    <row r="86" spans="2:11" x14ac:dyDescent="0.25">
      <c r="B86" s="119"/>
      <c r="C86" s="119"/>
      <c r="D86" s="119"/>
      <c r="E86" s="119"/>
      <c r="F86" s="119"/>
      <c r="G86" s="119"/>
      <c r="H86" s="119"/>
      <c r="I86" s="119"/>
      <c r="J86" s="76"/>
      <c r="K86" s="76"/>
    </row>
    <row r="87" spans="2:11" x14ac:dyDescent="0.25">
      <c r="B87" s="119"/>
      <c r="C87" s="119"/>
      <c r="D87" s="119"/>
      <c r="E87" s="119"/>
      <c r="F87" s="119"/>
      <c r="G87" s="119"/>
      <c r="H87" s="119"/>
      <c r="I87" s="119"/>
      <c r="J87" s="76"/>
      <c r="K87" s="76"/>
    </row>
    <row r="88" spans="2:11" x14ac:dyDescent="0.25">
      <c r="B88" s="119"/>
      <c r="C88" s="119"/>
      <c r="D88" s="119"/>
      <c r="E88" s="119"/>
      <c r="F88" s="119"/>
      <c r="G88" s="119"/>
      <c r="H88" s="119"/>
      <c r="I88" s="119"/>
      <c r="J88" s="76"/>
      <c r="K88" s="76"/>
    </row>
    <row r="89" spans="2:11" x14ac:dyDescent="0.25">
      <c r="B89" s="119"/>
      <c r="C89" s="119"/>
      <c r="D89" s="119"/>
      <c r="E89" s="119"/>
      <c r="F89" s="119"/>
      <c r="G89" s="119"/>
      <c r="H89" s="119"/>
      <c r="I89" s="119"/>
      <c r="J89" s="76"/>
      <c r="K89" s="76"/>
    </row>
    <row r="90" spans="2:11" x14ac:dyDescent="0.25">
      <c r="B90" s="119"/>
      <c r="C90" s="119"/>
      <c r="D90" s="119"/>
      <c r="E90" s="119"/>
      <c r="F90" s="119"/>
      <c r="G90" s="119"/>
      <c r="H90" s="119"/>
      <c r="I90" s="119"/>
      <c r="J90" s="76"/>
      <c r="K90" s="76"/>
    </row>
    <row r="91" spans="2:11" x14ac:dyDescent="0.25">
      <c r="B91" s="119"/>
      <c r="C91" s="119"/>
      <c r="D91" s="119"/>
      <c r="E91" s="119"/>
      <c r="F91" s="119"/>
      <c r="G91" s="119"/>
      <c r="H91" s="119"/>
      <c r="I91" s="119"/>
      <c r="J91" s="76"/>
      <c r="K91" s="76"/>
    </row>
    <row r="92" spans="2:11" x14ac:dyDescent="0.25">
      <c r="B92" s="119"/>
      <c r="C92" s="119"/>
      <c r="D92" s="119"/>
      <c r="E92" s="119"/>
      <c r="F92" s="119"/>
      <c r="G92" s="119"/>
      <c r="H92" s="119"/>
      <c r="I92" s="119"/>
      <c r="J92" s="76"/>
      <c r="K92" s="76"/>
    </row>
    <row r="93" spans="2:11" x14ac:dyDescent="0.25">
      <c r="B93" s="119"/>
      <c r="C93" s="119"/>
      <c r="D93" s="119"/>
      <c r="E93" s="119"/>
      <c r="F93" s="119"/>
      <c r="G93" s="119"/>
      <c r="H93" s="119"/>
      <c r="I93" s="119"/>
      <c r="J93" s="76"/>
      <c r="K93" s="76"/>
    </row>
    <row r="94" spans="2:11" x14ac:dyDescent="0.25">
      <c r="B94" s="119"/>
      <c r="C94" s="119"/>
      <c r="D94" s="119"/>
      <c r="E94" s="119"/>
      <c r="F94" s="119"/>
      <c r="G94" s="119"/>
      <c r="H94" s="119"/>
      <c r="I94" s="119"/>
      <c r="J94" s="76"/>
      <c r="K94" s="76"/>
    </row>
    <row r="95" spans="2:11" x14ac:dyDescent="0.25">
      <c r="B95" s="119"/>
      <c r="C95" s="119"/>
      <c r="D95" s="119"/>
      <c r="E95" s="119"/>
      <c r="F95" s="119"/>
      <c r="G95" s="119"/>
      <c r="H95" s="119"/>
      <c r="I95" s="119"/>
      <c r="J95" s="76"/>
      <c r="K95" s="76"/>
    </row>
    <row r="96" spans="2:11" x14ac:dyDescent="0.25">
      <c r="B96" s="119"/>
      <c r="C96" s="119"/>
      <c r="D96" s="119"/>
      <c r="E96" s="119"/>
      <c r="F96" s="119"/>
      <c r="G96" s="119"/>
      <c r="H96" s="119"/>
      <c r="I96" s="119"/>
      <c r="J96" s="76"/>
      <c r="K96" s="76"/>
    </row>
    <row r="97" spans="2:11" x14ac:dyDescent="0.25">
      <c r="B97" s="119"/>
      <c r="C97" s="119"/>
      <c r="D97" s="119"/>
      <c r="E97" s="119"/>
      <c r="F97" s="119"/>
      <c r="G97" s="119"/>
      <c r="H97" s="119"/>
      <c r="I97" s="119"/>
      <c r="J97" s="76"/>
      <c r="K97" s="76"/>
    </row>
  </sheetData>
  <mergeCells count="13">
    <mergeCell ref="C4:E4"/>
    <mergeCell ref="F4:H4"/>
    <mergeCell ref="A6:A15"/>
    <mergeCell ref="A16:A21"/>
    <mergeCell ref="A22:A24"/>
    <mergeCell ref="A1:B1"/>
    <mergeCell ref="A31:A34"/>
    <mergeCell ref="A35:A45"/>
    <mergeCell ref="A46:A50"/>
    <mergeCell ref="A51:A54"/>
    <mergeCell ref="A4:B4"/>
    <mergeCell ref="A25:A28"/>
    <mergeCell ref="A29:A30"/>
  </mergeCells>
  <pageMargins left="0.70866141732283472" right="0.19685039370078741" top="0.23" bottom="3.937007874015748E-2" header="0" footer="0.2"/>
  <pageSetup paperSize="9" scale="74" orientation="landscape" cellComments="asDisplayed"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Hoja44">
    <tabColor rgb="FF00B050"/>
  </sheetPr>
  <dimension ref="A1:K99"/>
  <sheetViews>
    <sheetView zoomScale="110" zoomScaleNormal="110" workbookViewId="0">
      <selection activeCell="F29" sqref="F29"/>
    </sheetView>
  </sheetViews>
  <sheetFormatPr baseColWidth="10" defaultRowHeight="15" x14ac:dyDescent="0.25"/>
  <cols>
    <col min="1" max="1" width="53.5703125" style="74" customWidth="1"/>
    <col min="2" max="2" width="25.7109375" style="74" customWidth="1"/>
    <col min="3" max="3" width="10.7109375" style="74" customWidth="1"/>
    <col min="4" max="4" width="13.5703125" style="74" bestFit="1" customWidth="1"/>
    <col min="5" max="5" width="11.28515625" style="74" bestFit="1" customWidth="1"/>
    <col min="6" max="6" width="10.7109375" style="74" customWidth="1"/>
    <col min="7" max="7" width="13.5703125" style="74" bestFit="1" customWidth="1"/>
    <col min="8" max="9" width="10.7109375" style="74" customWidth="1"/>
    <col min="10" max="10" width="13.5703125" style="74" bestFit="1" customWidth="1"/>
    <col min="11" max="16384" width="11.42578125" style="74"/>
  </cols>
  <sheetData>
    <row r="1" spans="1:11" x14ac:dyDescent="0.25">
      <c r="A1" s="1187" t="s">
        <v>1051</v>
      </c>
      <c r="B1" s="1188"/>
    </row>
    <row r="3" spans="1:11" x14ac:dyDescent="0.25">
      <c r="A3" s="402"/>
      <c r="B3" s="403"/>
      <c r="C3" s="403"/>
      <c r="D3" s="403"/>
      <c r="E3" s="403"/>
      <c r="F3" s="403"/>
      <c r="G3" s="403"/>
      <c r="H3" s="403"/>
      <c r="I3" s="403"/>
      <c r="J3" s="403"/>
      <c r="K3"/>
    </row>
    <row r="4" spans="1:11" x14ac:dyDescent="0.25">
      <c r="A4" s="1182"/>
      <c r="B4" s="1183"/>
      <c r="C4" s="1184" t="s">
        <v>1446</v>
      </c>
      <c r="D4" s="1185"/>
      <c r="E4" s="1186"/>
      <c r="F4" s="1184" t="s">
        <v>1447</v>
      </c>
      <c r="G4" s="1185"/>
      <c r="H4" s="1186"/>
      <c r="I4" s="1184" t="s">
        <v>1505</v>
      </c>
      <c r="J4" s="1185"/>
      <c r="K4" s="1157"/>
    </row>
    <row r="5" spans="1:11" x14ac:dyDescent="0.25">
      <c r="A5" s="404" t="s">
        <v>1506</v>
      </c>
      <c r="B5" s="405"/>
      <c r="C5" s="406" t="s">
        <v>1373</v>
      </c>
      <c r="D5" s="406" t="s">
        <v>1374</v>
      </c>
      <c r="E5" s="407" t="s">
        <v>26</v>
      </c>
      <c r="F5" s="406" t="s">
        <v>1373</v>
      </c>
      <c r="G5" s="406" t="s">
        <v>1374</v>
      </c>
      <c r="H5" s="407" t="s">
        <v>26</v>
      </c>
      <c r="I5" s="406" t="s">
        <v>1373</v>
      </c>
      <c r="J5" s="406" t="s">
        <v>1374</v>
      </c>
      <c r="K5" s="393" t="s">
        <v>26</v>
      </c>
    </row>
    <row r="6" spans="1:11" x14ac:dyDescent="0.25">
      <c r="A6" s="1179" t="s">
        <v>1458</v>
      </c>
      <c r="B6" s="408" t="s">
        <v>1459</v>
      </c>
      <c r="C6" s="409">
        <v>0</v>
      </c>
      <c r="D6" s="409">
        <v>0</v>
      </c>
      <c r="E6" s="410">
        <v>0</v>
      </c>
      <c r="F6" s="409">
        <v>0</v>
      </c>
      <c r="G6" s="409">
        <v>0</v>
      </c>
      <c r="H6" s="410">
        <v>0</v>
      </c>
      <c r="I6" s="409">
        <v>0</v>
      </c>
      <c r="J6" s="409">
        <v>0</v>
      </c>
      <c r="K6" s="388">
        <v>0</v>
      </c>
    </row>
    <row r="7" spans="1:11" x14ac:dyDescent="0.25">
      <c r="A7" s="1180"/>
      <c r="B7" s="408" t="s">
        <v>1460</v>
      </c>
      <c r="C7" s="409">
        <v>0</v>
      </c>
      <c r="D7" s="409">
        <v>0</v>
      </c>
      <c r="E7" s="410">
        <v>0</v>
      </c>
      <c r="F7" s="409">
        <v>0</v>
      </c>
      <c r="G7" s="409">
        <v>0</v>
      </c>
      <c r="H7" s="410">
        <v>0</v>
      </c>
      <c r="I7" s="409">
        <v>0</v>
      </c>
      <c r="J7" s="409">
        <v>0</v>
      </c>
      <c r="K7" s="388">
        <v>0</v>
      </c>
    </row>
    <row r="8" spans="1:11" x14ac:dyDescent="0.25">
      <c r="A8" s="1180"/>
      <c r="B8" s="408" t="s">
        <v>1461</v>
      </c>
      <c r="C8" s="409">
        <v>13603.73</v>
      </c>
      <c r="D8" s="409">
        <v>112289.76</v>
      </c>
      <c r="E8" s="410">
        <v>125893.49</v>
      </c>
      <c r="F8" s="409">
        <v>0</v>
      </c>
      <c r="G8" s="409">
        <v>0</v>
      </c>
      <c r="H8" s="410">
        <v>0</v>
      </c>
      <c r="I8" s="409">
        <v>0</v>
      </c>
      <c r="J8" s="409">
        <v>0</v>
      </c>
      <c r="K8" s="388">
        <v>0</v>
      </c>
    </row>
    <row r="9" spans="1:11" x14ac:dyDescent="0.25">
      <c r="A9" s="1180"/>
      <c r="B9" s="408" t="s">
        <v>1462</v>
      </c>
      <c r="C9" s="409">
        <v>468171.3</v>
      </c>
      <c r="D9" s="409">
        <v>532632.03</v>
      </c>
      <c r="E9" s="410">
        <v>1000803.33</v>
      </c>
      <c r="F9" s="409">
        <v>0</v>
      </c>
      <c r="G9" s="409">
        <v>0</v>
      </c>
      <c r="H9" s="410">
        <v>0</v>
      </c>
      <c r="I9" s="409">
        <v>15.96</v>
      </c>
      <c r="J9" s="409">
        <v>0</v>
      </c>
      <c r="K9" s="388">
        <v>15.96</v>
      </c>
    </row>
    <row r="10" spans="1:11" ht="23.25" customHeight="1" x14ac:dyDescent="0.25">
      <c r="A10" s="1180"/>
      <c r="B10" s="408" t="s">
        <v>1463</v>
      </c>
      <c r="C10" s="409">
        <v>0</v>
      </c>
      <c r="D10" s="409">
        <v>0</v>
      </c>
      <c r="E10" s="410">
        <v>0</v>
      </c>
      <c r="F10" s="409">
        <v>0</v>
      </c>
      <c r="G10" s="409">
        <v>0</v>
      </c>
      <c r="H10" s="410">
        <v>0</v>
      </c>
      <c r="I10" s="409">
        <v>0</v>
      </c>
      <c r="J10" s="409">
        <v>0</v>
      </c>
      <c r="K10" s="388">
        <v>0</v>
      </c>
    </row>
    <row r="11" spans="1:11" ht="22.5" x14ac:dyDescent="0.25">
      <c r="A11" s="1180"/>
      <c r="B11" s="408" t="s">
        <v>1464</v>
      </c>
      <c r="C11" s="409">
        <v>0</v>
      </c>
      <c r="D11" s="409">
        <v>0</v>
      </c>
      <c r="E11" s="410">
        <v>0</v>
      </c>
      <c r="F11" s="409">
        <v>0</v>
      </c>
      <c r="G11" s="409">
        <v>0</v>
      </c>
      <c r="H11" s="410">
        <v>0</v>
      </c>
      <c r="I11" s="409">
        <v>0</v>
      </c>
      <c r="J11" s="409">
        <v>0</v>
      </c>
      <c r="K11" s="388">
        <v>0</v>
      </c>
    </row>
    <row r="12" spans="1:11" x14ac:dyDescent="0.25">
      <c r="A12" s="1180"/>
      <c r="B12" s="408" t="s">
        <v>1465</v>
      </c>
      <c r="C12" s="409">
        <v>0</v>
      </c>
      <c r="D12" s="409">
        <v>0</v>
      </c>
      <c r="E12" s="410">
        <v>0</v>
      </c>
      <c r="F12" s="409">
        <v>13648.84</v>
      </c>
      <c r="G12" s="409">
        <v>74386.929999999993</v>
      </c>
      <c r="H12" s="410">
        <v>88035.76</v>
      </c>
      <c r="I12" s="409">
        <v>0</v>
      </c>
      <c r="J12" s="409">
        <v>0</v>
      </c>
      <c r="K12" s="388">
        <v>0</v>
      </c>
    </row>
    <row r="13" spans="1:11" x14ac:dyDescent="0.25">
      <c r="A13" s="1180"/>
      <c r="B13" s="408" t="s">
        <v>1466</v>
      </c>
      <c r="C13" s="409">
        <v>0</v>
      </c>
      <c r="D13" s="409">
        <v>0</v>
      </c>
      <c r="E13" s="410">
        <v>0</v>
      </c>
      <c r="F13" s="409">
        <v>0</v>
      </c>
      <c r="G13" s="409">
        <v>0</v>
      </c>
      <c r="H13" s="410">
        <v>0</v>
      </c>
      <c r="I13" s="409">
        <v>0</v>
      </c>
      <c r="J13" s="409">
        <v>0</v>
      </c>
      <c r="K13" s="388">
        <v>0</v>
      </c>
    </row>
    <row r="14" spans="1:11" x14ac:dyDescent="0.25">
      <c r="A14" s="1180"/>
      <c r="B14" s="408" t="s">
        <v>1467</v>
      </c>
      <c r="C14" s="409">
        <v>1273082.46</v>
      </c>
      <c r="D14" s="409">
        <v>1319484.47</v>
      </c>
      <c r="E14" s="410">
        <v>2592566.9300000002</v>
      </c>
      <c r="F14" s="409">
        <v>0</v>
      </c>
      <c r="G14" s="409">
        <v>0</v>
      </c>
      <c r="H14" s="410">
        <v>0</v>
      </c>
      <c r="I14" s="409">
        <v>49.07</v>
      </c>
      <c r="J14" s="409">
        <v>49.07</v>
      </c>
      <c r="K14" s="388">
        <v>98.14</v>
      </c>
    </row>
    <row r="15" spans="1:11" x14ac:dyDescent="0.25">
      <c r="A15" s="1181"/>
      <c r="B15" s="411" t="s">
        <v>26</v>
      </c>
      <c r="C15" s="410">
        <v>1754857.49</v>
      </c>
      <c r="D15" s="410">
        <v>1964406.26</v>
      </c>
      <c r="E15" s="410">
        <v>3719263.74</v>
      </c>
      <c r="F15" s="410">
        <v>13648.84</v>
      </c>
      <c r="G15" s="410">
        <v>74386.929999999993</v>
      </c>
      <c r="H15" s="410">
        <v>88035.76</v>
      </c>
      <c r="I15" s="410">
        <v>65.03</v>
      </c>
      <c r="J15" s="410">
        <v>49.07</v>
      </c>
      <c r="K15" s="388">
        <v>114.1</v>
      </c>
    </row>
    <row r="16" spans="1:11" x14ac:dyDescent="0.25">
      <c r="A16" s="1179" t="s">
        <v>1468</v>
      </c>
      <c r="B16" s="408" t="s">
        <v>2581</v>
      </c>
      <c r="C16" s="409">
        <v>0</v>
      </c>
      <c r="D16" s="409">
        <v>0</v>
      </c>
      <c r="E16" s="410">
        <v>0</v>
      </c>
      <c r="F16" s="409">
        <v>0</v>
      </c>
      <c r="G16" s="409">
        <v>0</v>
      </c>
      <c r="H16" s="410">
        <v>0</v>
      </c>
      <c r="I16" s="409">
        <v>0</v>
      </c>
      <c r="J16" s="409">
        <v>0</v>
      </c>
      <c r="K16" s="388">
        <v>0</v>
      </c>
    </row>
    <row r="17" spans="1:11" ht="22.5" x14ac:dyDescent="0.25">
      <c r="A17" s="1180"/>
      <c r="B17" s="408" t="s">
        <v>1469</v>
      </c>
      <c r="C17" s="409">
        <v>0</v>
      </c>
      <c r="D17" s="409">
        <v>0</v>
      </c>
      <c r="E17" s="410">
        <v>0</v>
      </c>
      <c r="F17" s="409">
        <v>339636.56</v>
      </c>
      <c r="G17" s="409">
        <v>369460.78</v>
      </c>
      <c r="H17" s="410">
        <v>709097.34</v>
      </c>
      <c r="I17" s="409">
        <v>120.9</v>
      </c>
      <c r="J17" s="409">
        <v>42.06</v>
      </c>
      <c r="K17" s="388">
        <v>162.96</v>
      </c>
    </row>
    <row r="18" spans="1:11" x14ac:dyDescent="0.25">
      <c r="A18" s="1180"/>
      <c r="B18" s="408" t="s">
        <v>1470</v>
      </c>
      <c r="C18" s="409">
        <v>0</v>
      </c>
      <c r="D18" s="409">
        <v>0</v>
      </c>
      <c r="E18" s="410">
        <v>0</v>
      </c>
      <c r="F18" s="409">
        <v>0</v>
      </c>
      <c r="G18" s="409">
        <v>0</v>
      </c>
      <c r="H18" s="410">
        <v>0</v>
      </c>
      <c r="I18" s="409">
        <v>73.48</v>
      </c>
      <c r="J18" s="409">
        <v>73.48</v>
      </c>
      <c r="K18" s="388">
        <v>146.96</v>
      </c>
    </row>
    <row r="19" spans="1:11" x14ac:dyDescent="0.25">
      <c r="A19" s="1180"/>
      <c r="B19" s="408" t="s">
        <v>1471</v>
      </c>
      <c r="C19" s="409">
        <v>0</v>
      </c>
      <c r="D19" s="409">
        <v>0</v>
      </c>
      <c r="E19" s="410">
        <v>0</v>
      </c>
      <c r="F19" s="409">
        <v>0</v>
      </c>
      <c r="G19" s="409">
        <v>0</v>
      </c>
      <c r="H19" s="410">
        <v>0</v>
      </c>
      <c r="I19" s="409">
        <v>0</v>
      </c>
      <c r="J19" s="409">
        <v>0</v>
      </c>
      <c r="K19" s="388">
        <v>0</v>
      </c>
    </row>
    <row r="20" spans="1:11" ht="22.5" x14ac:dyDescent="0.25">
      <c r="A20" s="1180"/>
      <c r="B20" s="408" t="s">
        <v>1472</v>
      </c>
      <c r="C20" s="409">
        <v>0</v>
      </c>
      <c r="D20" s="409">
        <v>0</v>
      </c>
      <c r="E20" s="410">
        <v>0</v>
      </c>
      <c r="F20" s="409">
        <v>0</v>
      </c>
      <c r="G20" s="409">
        <v>0</v>
      </c>
      <c r="H20" s="410">
        <v>0</v>
      </c>
      <c r="I20" s="409">
        <v>47.74</v>
      </c>
      <c r="J20" s="409">
        <v>47.74</v>
      </c>
      <c r="K20" s="388">
        <v>95.48</v>
      </c>
    </row>
    <row r="21" spans="1:11" x14ac:dyDescent="0.25">
      <c r="A21" s="1181"/>
      <c r="B21" s="411" t="s">
        <v>26</v>
      </c>
      <c r="C21" s="410">
        <v>0</v>
      </c>
      <c r="D21" s="410">
        <v>0</v>
      </c>
      <c r="E21" s="410">
        <v>0</v>
      </c>
      <c r="F21" s="410">
        <v>339636.56</v>
      </c>
      <c r="G21" s="410">
        <v>369460.78</v>
      </c>
      <c r="H21" s="410">
        <v>709097.34</v>
      </c>
      <c r="I21" s="410">
        <v>242.12</v>
      </c>
      <c r="J21" s="410">
        <v>163.28</v>
      </c>
      <c r="K21" s="388">
        <v>405.4</v>
      </c>
    </row>
    <row r="22" spans="1:11" x14ac:dyDescent="0.25">
      <c r="A22" s="1179" t="s">
        <v>1473</v>
      </c>
      <c r="B22" s="408" t="s">
        <v>1474</v>
      </c>
      <c r="C22" s="409">
        <v>0</v>
      </c>
      <c r="D22" s="409">
        <v>0</v>
      </c>
      <c r="E22" s="410">
        <v>0</v>
      </c>
      <c r="F22" s="409">
        <v>0</v>
      </c>
      <c r="G22" s="409">
        <v>0</v>
      </c>
      <c r="H22" s="410">
        <v>0</v>
      </c>
      <c r="I22" s="409">
        <v>237.7</v>
      </c>
      <c r="J22" s="409">
        <v>237.7</v>
      </c>
      <c r="K22" s="388">
        <v>475.4</v>
      </c>
    </row>
    <row r="23" spans="1:11" x14ac:dyDescent="0.25">
      <c r="A23" s="1180"/>
      <c r="B23" s="408" t="s">
        <v>1475</v>
      </c>
      <c r="C23" s="409">
        <v>0</v>
      </c>
      <c r="D23" s="409">
        <v>0</v>
      </c>
      <c r="E23" s="410">
        <v>0</v>
      </c>
      <c r="F23" s="409">
        <v>0</v>
      </c>
      <c r="G23" s="409">
        <v>0</v>
      </c>
      <c r="H23" s="410">
        <v>0</v>
      </c>
      <c r="I23" s="409">
        <v>0</v>
      </c>
      <c r="J23" s="409">
        <v>0</v>
      </c>
      <c r="K23" s="388">
        <v>0</v>
      </c>
    </row>
    <row r="24" spans="1:11" x14ac:dyDescent="0.25">
      <c r="A24" s="1181"/>
      <c r="B24" s="411" t="s">
        <v>26</v>
      </c>
      <c r="C24" s="410">
        <v>0</v>
      </c>
      <c r="D24" s="410">
        <v>0</v>
      </c>
      <c r="E24" s="410">
        <v>0</v>
      </c>
      <c r="F24" s="410">
        <v>0</v>
      </c>
      <c r="G24" s="410">
        <v>0</v>
      </c>
      <c r="H24" s="410">
        <v>0</v>
      </c>
      <c r="I24" s="410">
        <v>237.7</v>
      </c>
      <c r="J24" s="410">
        <v>237.7</v>
      </c>
      <c r="K24" s="388">
        <v>475.4</v>
      </c>
    </row>
    <row r="25" spans="1:11" x14ac:dyDescent="0.25">
      <c r="A25" s="1179" t="s">
        <v>1476</v>
      </c>
      <c r="B25" s="408" t="s">
        <v>1477</v>
      </c>
      <c r="C25" s="409">
        <v>0</v>
      </c>
      <c r="D25" s="409">
        <v>0</v>
      </c>
      <c r="E25" s="410">
        <v>0</v>
      </c>
      <c r="F25" s="409">
        <v>0</v>
      </c>
      <c r="G25" s="409">
        <v>0</v>
      </c>
      <c r="H25" s="410">
        <v>0</v>
      </c>
      <c r="I25" s="409">
        <v>0</v>
      </c>
      <c r="J25" s="409">
        <v>0</v>
      </c>
      <c r="K25" s="388">
        <v>0</v>
      </c>
    </row>
    <row r="26" spans="1:11" x14ac:dyDescent="0.25">
      <c r="A26" s="1180"/>
      <c r="B26" s="408" t="s">
        <v>1478</v>
      </c>
      <c r="C26" s="409">
        <v>0</v>
      </c>
      <c r="D26" s="409">
        <v>0</v>
      </c>
      <c r="E26" s="410">
        <v>0</v>
      </c>
      <c r="F26" s="409">
        <v>0</v>
      </c>
      <c r="G26" s="409">
        <v>0</v>
      </c>
      <c r="H26" s="410">
        <v>0</v>
      </c>
      <c r="I26" s="409">
        <v>20.3</v>
      </c>
      <c r="J26" s="409">
        <v>20.3</v>
      </c>
      <c r="K26" s="388">
        <v>40.6</v>
      </c>
    </row>
    <row r="27" spans="1:11" ht="22.5" x14ac:dyDescent="0.25">
      <c r="A27" s="1180"/>
      <c r="B27" s="408" t="s">
        <v>1479</v>
      </c>
      <c r="C27" s="409">
        <v>0</v>
      </c>
      <c r="D27" s="409">
        <v>0</v>
      </c>
      <c r="E27" s="410">
        <v>0</v>
      </c>
      <c r="F27" s="409">
        <v>0</v>
      </c>
      <c r="G27" s="409">
        <v>0</v>
      </c>
      <c r="H27" s="410">
        <v>0</v>
      </c>
      <c r="I27" s="409">
        <v>0</v>
      </c>
      <c r="J27" s="409">
        <v>0</v>
      </c>
      <c r="K27" s="388">
        <v>0</v>
      </c>
    </row>
    <row r="28" spans="1:11" x14ac:dyDescent="0.25">
      <c r="A28" s="1181"/>
      <c r="B28" s="411" t="s">
        <v>26</v>
      </c>
      <c r="C28" s="410">
        <v>0</v>
      </c>
      <c r="D28" s="410">
        <v>0</v>
      </c>
      <c r="E28" s="410">
        <v>0</v>
      </c>
      <c r="F28" s="410">
        <v>0</v>
      </c>
      <c r="G28" s="410">
        <v>0</v>
      </c>
      <c r="H28" s="410">
        <v>0</v>
      </c>
      <c r="I28" s="410">
        <v>20.3</v>
      </c>
      <c r="J28" s="410">
        <v>20.3</v>
      </c>
      <c r="K28" s="388">
        <v>40.6</v>
      </c>
    </row>
    <row r="29" spans="1:11" x14ac:dyDescent="0.25">
      <c r="A29" s="1179" t="s">
        <v>1480</v>
      </c>
      <c r="B29" s="408" t="s">
        <v>1481</v>
      </c>
      <c r="C29" s="409">
        <v>0</v>
      </c>
      <c r="D29" s="409">
        <v>0</v>
      </c>
      <c r="E29" s="410">
        <v>0</v>
      </c>
      <c r="F29" s="409">
        <v>0</v>
      </c>
      <c r="G29" s="409">
        <v>0</v>
      </c>
      <c r="H29" s="410">
        <v>0</v>
      </c>
      <c r="I29" s="409">
        <v>714.08</v>
      </c>
      <c r="J29" s="409">
        <v>65.400000000000006</v>
      </c>
      <c r="K29" s="388">
        <v>779.48</v>
      </c>
    </row>
    <row r="30" spans="1:11" x14ac:dyDescent="0.25">
      <c r="A30" s="1181"/>
      <c r="B30" s="411" t="s">
        <v>26</v>
      </c>
      <c r="C30" s="410">
        <v>0</v>
      </c>
      <c r="D30" s="410">
        <v>0</v>
      </c>
      <c r="E30" s="410">
        <v>0</v>
      </c>
      <c r="F30" s="410">
        <v>0</v>
      </c>
      <c r="G30" s="410">
        <v>0</v>
      </c>
      <c r="H30" s="410">
        <v>0</v>
      </c>
      <c r="I30" s="410">
        <v>714.08</v>
      </c>
      <c r="J30" s="410">
        <v>65.400000000000006</v>
      </c>
      <c r="K30" s="388">
        <v>779.48</v>
      </c>
    </row>
    <row r="31" spans="1:11" x14ac:dyDescent="0.25">
      <c r="A31" s="1179" t="s">
        <v>1482</v>
      </c>
      <c r="B31" s="408" t="s">
        <v>1483</v>
      </c>
      <c r="C31" s="409">
        <v>0</v>
      </c>
      <c r="D31" s="409">
        <v>0</v>
      </c>
      <c r="E31" s="410">
        <v>0</v>
      </c>
      <c r="F31" s="409">
        <v>0</v>
      </c>
      <c r="G31" s="409">
        <v>0</v>
      </c>
      <c r="H31" s="410">
        <v>0</v>
      </c>
      <c r="I31" s="409">
        <v>0</v>
      </c>
      <c r="J31" s="409">
        <v>0</v>
      </c>
      <c r="K31" s="388">
        <v>0</v>
      </c>
    </row>
    <row r="32" spans="1:11" x14ac:dyDescent="0.25">
      <c r="A32" s="1180"/>
      <c r="B32" s="408" t="s">
        <v>1484</v>
      </c>
      <c r="C32" s="409">
        <v>0</v>
      </c>
      <c r="D32" s="409">
        <v>0</v>
      </c>
      <c r="E32" s="410">
        <v>0</v>
      </c>
      <c r="F32" s="409">
        <v>0</v>
      </c>
      <c r="G32" s="409">
        <v>0</v>
      </c>
      <c r="H32" s="410">
        <v>0</v>
      </c>
      <c r="I32" s="409">
        <v>0</v>
      </c>
      <c r="J32" s="409">
        <v>0</v>
      </c>
      <c r="K32" s="388">
        <v>0</v>
      </c>
    </row>
    <row r="33" spans="1:11" ht="22.5" x14ac:dyDescent="0.25">
      <c r="A33" s="1180"/>
      <c r="B33" s="408" t="s">
        <v>1485</v>
      </c>
      <c r="C33" s="409">
        <v>0</v>
      </c>
      <c r="D33" s="409">
        <v>0</v>
      </c>
      <c r="E33" s="410">
        <v>0</v>
      </c>
      <c r="F33" s="409">
        <v>0</v>
      </c>
      <c r="G33" s="409">
        <v>0</v>
      </c>
      <c r="H33" s="410">
        <v>0</v>
      </c>
      <c r="I33" s="409">
        <v>0</v>
      </c>
      <c r="J33" s="409">
        <v>0</v>
      </c>
      <c r="K33" s="388">
        <v>0</v>
      </c>
    </row>
    <row r="34" spans="1:11" x14ac:dyDescent="0.25">
      <c r="A34" s="1181"/>
      <c r="B34" s="411" t="s">
        <v>26</v>
      </c>
      <c r="C34" s="410">
        <v>0</v>
      </c>
      <c r="D34" s="410">
        <v>0</v>
      </c>
      <c r="E34" s="410">
        <v>0</v>
      </c>
      <c r="F34" s="410">
        <v>0</v>
      </c>
      <c r="G34" s="410">
        <v>0</v>
      </c>
      <c r="H34" s="410">
        <v>0</v>
      </c>
      <c r="I34" s="410">
        <v>0</v>
      </c>
      <c r="J34" s="410">
        <v>0</v>
      </c>
      <c r="K34" s="388">
        <v>0</v>
      </c>
    </row>
    <row r="35" spans="1:11" x14ac:dyDescent="0.25">
      <c r="A35" s="1179" t="s">
        <v>1486</v>
      </c>
      <c r="B35" s="408" t="s">
        <v>1487</v>
      </c>
      <c r="C35" s="409">
        <v>0</v>
      </c>
      <c r="D35" s="409">
        <v>0</v>
      </c>
      <c r="E35" s="410">
        <v>0</v>
      </c>
      <c r="F35" s="409">
        <v>0</v>
      </c>
      <c r="G35" s="409">
        <v>0</v>
      </c>
      <c r="H35" s="410">
        <v>0</v>
      </c>
      <c r="I35" s="409">
        <v>0</v>
      </c>
      <c r="J35" s="409">
        <v>0</v>
      </c>
      <c r="K35" s="388">
        <v>0</v>
      </c>
    </row>
    <row r="36" spans="1:11" x14ac:dyDescent="0.25">
      <c r="A36" s="1180"/>
      <c r="B36" s="408" t="s">
        <v>1488</v>
      </c>
      <c r="C36" s="409">
        <v>0</v>
      </c>
      <c r="D36" s="409">
        <v>0</v>
      </c>
      <c r="E36" s="410">
        <v>0</v>
      </c>
      <c r="F36" s="409">
        <v>0</v>
      </c>
      <c r="G36" s="409">
        <v>0</v>
      </c>
      <c r="H36" s="410">
        <v>0</v>
      </c>
      <c r="I36" s="409">
        <v>0</v>
      </c>
      <c r="J36" s="409">
        <v>0</v>
      </c>
      <c r="K36" s="388">
        <v>0</v>
      </c>
    </row>
    <row r="37" spans="1:11" ht="22.5" x14ac:dyDescent="0.25">
      <c r="A37" s="1180"/>
      <c r="B37" s="408" t="s">
        <v>1489</v>
      </c>
      <c r="C37" s="409">
        <v>0</v>
      </c>
      <c r="D37" s="409">
        <v>0</v>
      </c>
      <c r="E37" s="410">
        <v>0</v>
      </c>
      <c r="F37" s="409">
        <v>0</v>
      </c>
      <c r="G37" s="409">
        <v>0</v>
      </c>
      <c r="H37" s="410">
        <v>0</v>
      </c>
      <c r="I37" s="409">
        <v>0</v>
      </c>
      <c r="J37" s="409">
        <v>0</v>
      </c>
      <c r="K37" s="388">
        <v>0</v>
      </c>
    </row>
    <row r="38" spans="1:11" ht="22.5" x14ac:dyDescent="0.25">
      <c r="A38" s="1180"/>
      <c r="B38" s="408" t="s">
        <v>1490</v>
      </c>
      <c r="C38" s="409">
        <v>0</v>
      </c>
      <c r="D38" s="409">
        <v>0</v>
      </c>
      <c r="E38" s="410">
        <v>0</v>
      </c>
      <c r="F38" s="409">
        <v>0</v>
      </c>
      <c r="G38" s="409">
        <v>0</v>
      </c>
      <c r="H38" s="410">
        <v>0</v>
      </c>
      <c r="I38" s="409">
        <v>47.21</v>
      </c>
      <c r="J38" s="409">
        <v>0</v>
      </c>
      <c r="K38" s="388">
        <v>47.21</v>
      </c>
    </row>
    <row r="39" spans="1:11" x14ac:dyDescent="0.25">
      <c r="A39" s="1180"/>
      <c r="B39" s="408" t="s">
        <v>1491</v>
      </c>
      <c r="C39" s="409">
        <v>0</v>
      </c>
      <c r="D39" s="409">
        <v>0</v>
      </c>
      <c r="E39" s="410">
        <v>0</v>
      </c>
      <c r="F39" s="409">
        <v>0</v>
      </c>
      <c r="G39" s="409">
        <v>0</v>
      </c>
      <c r="H39" s="410">
        <v>0</v>
      </c>
      <c r="I39" s="409">
        <v>19.09</v>
      </c>
      <c r="J39" s="409">
        <v>19.09</v>
      </c>
      <c r="K39" s="388">
        <v>38.19</v>
      </c>
    </row>
    <row r="40" spans="1:11" x14ac:dyDescent="0.25">
      <c r="A40" s="1180"/>
      <c r="B40" s="408" t="s">
        <v>1492</v>
      </c>
      <c r="C40" s="409">
        <v>0</v>
      </c>
      <c r="D40" s="409">
        <v>0</v>
      </c>
      <c r="E40" s="410">
        <v>0</v>
      </c>
      <c r="F40" s="409">
        <v>0</v>
      </c>
      <c r="G40" s="409">
        <v>0</v>
      </c>
      <c r="H40" s="410">
        <v>0</v>
      </c>
      <c r="I40" s="409">
        <v>18.61</v>
      </c>
      <c r="J40" s="409">
        <v>0</v>
      </c>
      <c r="K40" s="388">
        <v>18.61</v>
      </c>
    </row>
    <row r="41" spans="1:11" x14ac:dyDescent="0.25">
      <c r="A41" s="1180"/>
      <c r="B41" s="408" t="s">
        <v>1493</v>
      </c>
      <c r="C41" s="409">
        <v>6470.04</v>
      </c>
      <c r="D41" s="409">
        <v>23795.16</v>
      </c>
      <c r="E41" s="410">
        <v>30265.200000000001</v>
      </c>
      <c r="F41" s="409">
        <v>0</v>
      </c>
      <c r="G41" s="409">
        <v>0</v>
      </c>
      <c r="H41" s="410">
        <v>0</v>
      </c>
      <c r="I41" s="409">
        <v>0</v>
      </c>
      <c r="J41" s="409">
        <v>0</v>
      </c>
      <c r="K41" s="388">
        <v>0</v>
      </c>
    </row>
    <row r="42" spans="1:11" x14ac:dyDescent="0.25">
      <c r="A42" s="1180"/>
      <c r="B42" s="408" t="s">
        <v>1494</v>
      </c>
      <c r="C42" s="409">
        <v>0</v>
      </c>
      <c r="D42" s="409">
        <v>0</v>
      </c>
      <c r="E42" s="410">
        <v>0</v>
      </c>
      <c r="F42" s="409">
        <v>0</v>
      </c>
      <c r="G42" s="409">
        <v>0</v>
      </c>
      <c r="H42" s="410">
        <v>0</v>
      </c>
      <c r="I42" s="409">
        <v>346.03</v>
      </c>
      <c r="J42" s="409">
        <v>309.10000000000002</v>
      </c>
      <c r="K42" s="388">
        <v>655.13</v>
      </c>
    </row>
    <row r="43" spans="1:11" ht="22.5" x14ac:dyDescent="0.25">
      <c r="A43" s="1180"/>
      <c r="B43" s="408" t="s">
        <v>1495</v>
      </c>
      <c r="C43" s="409">
        <v>0</v>
      </c>
      <c r="D43" s="409">
        <v>0</v>
      </c>
      <c r="E43" s="410">
        <v>0</v>
      </c>
      <c r="F43" s="409">
        <v>0</v>
      </c>
      <c r="G43" s="409">
        <v>0</v>
      </c>
      <c r="H43" s="410">
        <v>0</v>
      </c>
      <c r="I43" s="409">
        <v>25.23</v>
      </c>
      <c r="J43" s="409">
        <v>25.23</v>
      </c>
      <c r="K43" s="388">
        <v>50.47</v>
      </c>
    </row>
    <row r="44" spans="1:11" x14ac:dyDescent="0.25">
      <c r="A44" s="1180"/>
      <c r="B44" s="408" t="s">
        <v>1496</v>
      </c>
      <c r="C44" s="409">
        <v>0</v>
      </c>
      <c r="D44" s="409">
        <v>0</v>
      </c>
      <c r="E44" s="410">
        <v>0</v>
      </c>
      <c r="F44" s="409">
        <v>7498.58</v>
      </c>
      <c r="G44" s="409">
        <v>0</v>
      </c>
      <c r="H44" s="410">
        <v>7498.58</v>
      </c>
      <c r="I44" s="409">
        <v>0</v>
      </c>
      <c r="J44" s="409">
        <v>0</v>
      </c>
      <c r="K44" s="388">
        <v>0</v>
      </c>
    </row>
    <row r="45" spans="1:11" x14ac:dyDescent="0.25">
      <c r="A45" s="1181"/>
      <c r="B45" s="411" t="s">
        <v>26</v>
      </c>
      <c r="C45" s="410">
        <v>6470.04</v>
      </c>
      <c r="D45" s="410">
        <v>23795.16</v>
      </c>
      <c r="E45" s="410">
        <v>30265.200000000001</v>
      </c>
      <c r="F45" s="410">
        <v>7498.58</v>
      </c>
      <c r="G45" s="410">
        <v>0</v>
      </c>
      <c r="H45" s="410">
        <v>7498.58</v>
      </c>
      <c r="I45" s="410">
        <v>456.17</v>
      </c>
      <c r="J45" s="410">
        <v>353.43</v>
      </c>
      <c r="K45" s="388">
        <v>809.6</v>
      </c>
    </row>
    <row r="46" spans="1:11" x14ac:dyDescent="0.25">
      <c r="A46" s="1179" t="s">
        <v>1497</v>
      </c>
      <c r="B46" s="408" t="s">
        <v>1498</v>
      </c>
      <c r="C46" s="409">
        <v>0</v>
      </c>
      <c r="D46" s="409">
        <v>0</v>
      </c>
      <c r="E46" s="410">
        <v>0</v>
      </c>
      <c r="F46" s="409">
        <v>0</v>
      </c>
      <c r="G46" s="409">
        <v>0</v>
      </c>
      <c r="H46" s="410">
        <v>0</v>
      </c>
      <c r="I46" s="409">
        <v>67.150000000000006</v>
      </c>
      <c r="J46" s="409">
        <v>46.28</v>
      </c>
      <c r="K46" s="388">
        <v>113.43</v>
      </c>
    </row>
    <row r="47" spans="1:11" x14ac:dyDescent="0.25">
      <c r="A47" s="1180"/>
      <c r="B47" s="408" t="s">
        <v>1499</v>
      </c>
      <c r="C47" s="409">
        <v>0</v>
      </c>
      <c r="D47" s="409">
        <v>0</v>
      </c>
      <c r="E47" s="410">
        <v>0</v>
      </c>
      <c r="F47" s="409">
        <v>0</v>
      </c>
      <c r="G47" s="409">
        <v>0</v>
      </c>
      <c r="H47" s="410">
        <v>0</v>
      </c>
      <c r="I47" s="409">
        <v>152.04</v>
      </c>
      <c r="J47" s="409">
        <v>152.04</v>
      </c>
      <c r="K47" s="388">
        <v>304.08999999999997</v>
      </c>
    </row>
    <row r="48" spans="1:11" ht="22.5" x14ac:dyDescent="0.25">
      <c r="A48" s="1180"/>
      <c r="B48" s="408" t="s">
        <v>1500</v>
      </c>
      <c r="C48" s="409">
        <v>0</v>
      </c>
      <c r="D48" s="409">
        <v>0</v>
      </c>
      <c r="E48" s="410">
        <v>0</v>
      </c>
      <c r="F48" s="409">
        <v>0</v>
      </c>
      <c r="G48" s="409">
        <v>0</v>
      </c>
      <c r="H48" s="410">
        <v>0</v>
      </c>
      <c r="I48" s="409">
        <v>23.29</v>
      </c>
      <c r="J48" s="409">
        <v>23.29</v>
      </c>
      <c r="K48" s="388">
        <v>46.58</v>
      </c>
    </row>
    <row r="49" spans="1:11" x14ac:dyDescent="0.25">
      <c r="A49" s="1180"/>
      <c r="B49" s="408" t="s">
        <v>1501</v>
      </c>
      <c r="C49" s="409">
        <v>0</v>
      </c>
      <c r="D49" s="409">
        <v>0</v>
      </c>
      <c r="E49" s="410">
        <v>0</v>
      </c>
      <c r="F49" s="409">
        <v>0</v>
      </c>
      <c r="G49" s="409">
        <v>0</v>
      </c>
      <c r="H49" s="410">
        <v>0</v>
      </c>
      <c r="I49" s="409">
        <v>6207.59</v>
      </c>
      <c r="J49" s="409">
        <v>6207.59</v>
      </c>
      <c r="K49" s="388">
        <v>12415.18</v>
      </c>
    </row>
    <row r="50" spans="1:11" x14ac:dyDescent="0.25">
      <c r="A50" s="1181"/>
      <c r="B50" s="411" t="s">
        <v>26</v>
      </c>
      <c r="C50" s="410">
        <v>0</v>
      </c>
      <c r="D50" s="410">
        <v>0</v>
      </c>
      <c r="E50" s="410">
        <v>0</v>
      </c>
      <c r="F50" s="410">
        <v>0</v>
      </c>
      <c r="G50" s="410">
        <v>0</v>
      </c>
      <c r="H50" s="410">
        <v>0</v>
      </c>
      <c r="I50" s="410">
        <v>6450.07</v>
      </c>
      <c r="J50" s="410">
        <v>6429.2</v>
      </c>
      <c r="K50" s="388">
        <v>12879.28</v>
      </c>
    </row>
    <row r="51" spans="1:11" x14ac:dyDescent="0.25">
      <c r="A51" s="1179" t="s">
        <v>1502</v>
      </c>
      <c r="B51" s="408" t="s">
        <v>3298</v>
      </c>
      <c r="C51" s="409">
        <v>0</v>
      </c>
      <c r="D51" s="409">
        <v>0</v>
      </c>
      <c r="E51" s="410">
        <v>0</v>
      </c>
      <c r="F51" s="409">
        <v>0</v>
      </c>
      <c r="G51" s="409">
        <v>0</v>
      </c>
      <c r="H51" s="410">
        <v>0</v>
      </c>
      <c r="I51" s="409">
        <v>63.58</v>
      </c>
      <c r="J51" s="409">
        <v>63.58</v>
      </c>
      <c r="K51" s="388">
        <v>127.16</v>
      </c>
    </row>
    <row r="52" spans="1:11" x14ac:dyDescent="0.25">
      <c r="A52" s="1180"/>
      <c r="B52" s="408" t="s">
        <v>1503</v>
      </c>
      <c r="C52" s="409">
        <v>0</v>
      </c>
      <c r="D52" s="409">
        <v>0</v>
      </c>
      <c r="E52" s="410">
        <v>0</v>
      </c>
      <c r="F52" s="409">
        <v>0</v>
      </c>
      <c r="G52" s="409">
        <v>0</v>
      </c>
      <c r="H52" s="410">
        <v>0</v>
      </c>
      <c r="I52" s="409">
        <v>0</v>
      </c>
      <c r="J52" s="409">
        <v>0</v>
      </c>
      <c r="K52" s="388">
        <v>0</v>
      </c>
    </row>
    <row r="53" spans="1:11" x14ac:dyDescent="0.25">
      <c r="A53" s="1180"/>
      <c r="B53" s="408" t="s">
        <v>1504</v>
      </c>
      <c r="C53" s="409">
        <v>0</v>
      </c>
      <c r="D53" s="409">
        <v>0</v>
      </c>
      <c r="E53" s="410">
        <v>0</v>
      </c>
      <c r="F53" s="409">
        <v>0</v>
      </c>
      <c r="G53" s="409">
        <v>0</v>
      </c>
      <c r="H53" s="410">
        <v>0</v>
      </c>
      <c r="I53" s="409">
        <v>664.56</v>
      </c>
      <c r="J53" s="409">
        <v>1288.27</v>
      </c>
      <c r="K53" s="388">
        <v>1952.83</v>
      </c>
    </row>
    <row r="54" spans="1:11" x14ac:dyDescent="0.25">
      <c r="A54" s="1181"/>
      <c r="B54" s="411" t="s">
        <v>26</v>
      </c>
      <c r="C54" s="410">
        <v>0</v>
      </c>
      <c r="D54" s="410">
        <v>0</v>
      </c>
      <c r="E54" s="410">
        <v>0</v>
      </c>
      <c r="F54" s="410">
        <v>0</v>
      </c>
      <c r="G54" s="410">
        <v>0</v>
      </c>
      <c r="H54" s="410">
        <v>0</v>
      </c>
      <c r="I54" s="410">
        <v>728.14</v>
      </c>
      <c r="J54" s="410">
        <v>1351.85</v>
      </c>
      <c r="K54" s="388">
        <v>2079.9899999999998</v>
      </c>
    </row>
    <row r="55" spans="1:11" x14ac:dyDescent="0.25">
      <c r="A55" s="412" t="s">
        <v>26</v>
      </c>
      <c r="B55" s="413"/>
      <c r="C55" s="410">
        <v>1761327.53</v>
      </c>
      <c r="D55" s="410">
        <v>1988201.41</v>
      </c>
      <c r="E55" s="410">
        <v>3749528.94</v>
      </c>
      <c r="F55" s="410">
        <v>360783.98</v>
      </c>
      <c r="G55" s="410">
        <v>443847.71</v>
      </c>
      <c r="H55" s="410">
        <v>804631.69</v>
      </c>
      <c r="I55" s="410">
        <v>8913.61</v>
      </c>
      <c r="J55" s="410">
        <v>8670.23</v>
      </c>
      <c r="K55" s="388">
        <v>17583.849999999999</v>
      </c>
    </row>
    <row r="56" spans="1:11" x14ac:dyDescent="0.25">
      <c r="A56" s="78"/>
      <c r="B56" s="79"/>
      <c r="C56" s="79"/>
      <c r="D56" s="79"/>
      <c r="E56" s="79"/>
      <c r="F56" s="79"/>
      <c r="G56" s="79"/>
      <c r="H56" s="79"/>
      <c r="I56" s="79"/>
      <c r="J56" s="79"/>
      <c r="K56" s="76"/>
    </row>
    <row r="57" spans="1:11" x14ac:dyDescent="0.25">
      <c r="A57" s="78"/>
      <c r="B57" s="79"/>
      <c r="C57" s="79"/>
      <c r="D57" s="79"/>
      <c r="E57" s="79"/>
      <c r="F57" s="79"/>
      <c r="G57" s="79"/>
      <c r="H57" s="79"/>
      <c r="I57" s="79"/>
      <c r="J57" s="79"/>
      <c r="K57" s="76"/>
    </row>
    <row r="58" spans="1:11" x14ac:dyDescent="0.25">
      <c r="A58" s="78"/>
      <c r="B58" s="79"/>
      <c r="C58" s="79"/>
      <c r="D58" s="79"/>
      <c r="E58" s="79"/>
      <c r="F58" s="79"/>
      <c r="G58" s="79"/>
      <c r="H58" s="79"/>
      <c r="I58" s="79"/>
      <c r="J58" s="79"/>
      <c r="K58" s="76"/>
    </row>
    <row r="59" spans="1:11" x14ac:dyDescent="0.25">
      <c r="A59" s="78"/>
      <c r="B59" s="79"/>
      <c r="C59" s="79"/>
      <c r="D59" s="79"/>
      <c r="E59" s="79"/>
      <c r="F59" s="79"/>
      <c r="G59" s="79"/>
      <c r="H59" s="79"/>
      <c r="I59" s="79"/>
      <c r="J59" s="79"/>
      <c r="K59" s="76"/>
    </row>
    <row r="60" spans="1:11" x14ac:dyDescent="0.25">
      <c r="A60" s="78"/>
      <c r="B60" s="79"/>
      <c r="C60" s="79"/>
      <c r="D60" s="79"/>
      <c r="E60" s="79"/>
      <c r="F60" s="79"/>
      <c r="G60" s="79"/>
      <c r="H60" s="79"/>
      <c r="I60" s="79"/>
      <c r="J60" s="79"/>
      <c r="K60" s="76"/>
    </row>
    <row r="61" spans="1:11" x14ac:dyDescent="0.25">
      <c r="A61" s="78"/>
      <c r="B61" s="79"/>
      <c r="C61" s="79"/>
      <c r="D61" s="79"/>
      <c r="E61" s="79"/>
      <c r="F61" s="79"/>
      <c r="G61" s="79"/>
      <c r="H61" s="79"/>
      <c r="I61" s="79"/>
      <c r="J61" s="79"/>
      <c r="K61" s="76"/>
    </row>
    <row r="62" spans="1:11" x14ac:dyDescent="0.25">
      <c r="A62" s="78"/>
      <c r="B62" s="79"/>
      <c r="C62" s="79"/>
      <c r="D62" s="79"/>
      <c r="E62" s="79"/>
      <c r="F62" s="79"/>
      <c r="G62" s="79"/>
      <c r="H62" s="79"/>
      <c r="I62" s="79"/>
      <c r="J62" s="79"/>
      <c r="K62" s="76"/>
    </row>
    <row r="63" spans="1:11" x14ac:dyDescent="0.25">
      <c r="A63" s="78"/>
      <c r="B63" s="79"/>
      <c r="C63" s="79"/>
      <c r="D63" s="79"/>
      <c r="E63" s="79"/>
      <c r="F63" s="79"/>
      <c r="G63" s="79"/>
      <c r="H63" s="79"/>
      <c r="I63" s="79"/>
      <c r="J63" s="79"/>
      <c r="K63" s="76"/>
    </row>
    <row r="64" spans="1:11" x14ac:dyDescent="0.25">
      <c r="A64" s="78"/>
      <c r="B64" s="79"/>
      <c r="C64" s="79"/>
      <c r="D64" s="79"/>
      <c r="E64" s="79"/>
      <c r="F64" s="79"/>
      <c r="G64" s="79"/>
      <c r="H64" s="79"/>
      <c r="I64" s="79"/>
      <c r="J64" s="79"/>
      <c r="K64" s="76"/>
    </row>
    <row r="65" spans="1:11" x14ac:dyDescent="0.25">
      <c r="A65" s="78"/>
      <c r="B65" s="79"/>
      <c r="C65" s="79"/>
      <c r="D65" s="79"/>
      <c r="E65" s="79"/>
      <c r="F65" s="79"/>
      <c r="G65" s="79"/>
      <c r="H65" s="79"/>
      <c r="I65" s="79"/>
      <c r="J65" s="79"/>
      <c r="K65" s="76"/>
    </row>
    <row r="66" spans="1:11" x14ac:dyDescent="0.25">
      <c r="A66" s="78"/>
      <c r="B66" s="79"/>
      <c r="C66" s="79"/>
      <c r="D66" s="79"/>
      <c r="E66" s="79"/>
      <c r="F66" s="79"/>
      <c r="G66" s="79"/>
      <c r="H66" s="79"/>
      <c r="I66" s="79"/>
      <c r="J66" s="79"/>
      <c r="K66" s="76"/>
    </row>
    <row r="67" spans="1:11" x14ac:dyDescent="0.25">
      <c r="A67" s="78"/>
      <c r="B67" s="79"/>
      <c r="C67" s="79"/>
      <c r="D67" s="79"/>
      <c r="E67" s="79"/>
      <c r="F67" s="79"/>
      <c r="G67" s="79"/>
      <c r="H67" s="79"/>
      <c r="I67" s="79"/>
      <c r="J67" s="79"/>
      <c r="K67" s="76"/>
    </row>
    <row r="68" spans="1:11" x14ac:dyDescent="0.25">
      <c r="A68" s="78"/>
      <c r="B68" s="79"/>
      <c r="C68" s="79"/>
      <c r="D68" s="79"/>
      <c r="E68" s="79"/>
      <c r="F68" s="79"/>
      <c r="G68" s="79"/>
      <c r="H68" s="79"/>
      <c r="I68" s="79"/>
      <c r="J68" s="79"/>
      <c r="K68" s="76"/>
    </row>
    <row r="69" spans="1:11" x14ac:dyDescent="0.25">
      <c r="A69" s="78"/>
      <c r="B69" s="79"/>
      <c r="C69" s="79"/>
      <c r="D69" s="79"/>
      <c r="E69" s="79"/>
      <c r="F69" s="79"/>
      <c r="G69" s="79"/>
      <c r="H69" s="79"/>
      <c r="I69" s="79"/>
      <c r="J69" s="79"/>
      <c r="K69" s="76"/>
    </row>
    <row r="70" spans="1:11" x14ac:dyDescent="0.25">
      <c r="A70" s="78"/>
      <c r="B70" s="79"/>
      <c r="C70" s="79"/>
      <c r="D70" s="79"/>
      <c r="E70" s="79"/>
      <c r="F70" s="79"/>
      <c r="G70" s="79"/>
      <c r="H70" s="79"/>
      <c r="I70" s="79"/>
      <c r="J70" s="79"/>
      <c r="K70" s="76"/>
    </row>
    <row r="71" spans="1:11" x14ac:dyDescent="0.25">
      <c r="A71" s="78"/>
      <c r="B71" s="79"/>
      <c r="C71" s="79"/>
      <c r="D71" s="79"/>
      <c r="E71" s="79"/>
      <c r="F71" s="79"/>
      <c r="G71" s="79"/>
      <c r="H71" s="79"/>
      <c r="I71" s="79"/>
      <c r="J71" s="79"/>
      <c r="K71" s="76"/>
    </row>
    <row r="72" spans="1:11" x14ac:dyDescent="0.25">
      <c r="A72" s="78"/>
      <c r="B72" s="79"/>
      <c r="C72" s="79"/>
      <c r="D72" s="79"/>
      <c r="E72" s="79"/>
      <c r="F72" s="79"/>
      <c r="G72" s="79"/>
      <c r="H72" s="79"/>
      <c r="I72" s="79"/>
      <c r="J72" s="79"/>
      <c r="K72" s="76"/>
    </row>
    <row r="73" spans="1:11" x14ac:dyDescent="0.25">
      <c r="A73" s="78"/>
      <c r="B73" s="79"/>
      <c r="C73" s="79"/>
      <c r="D73" s="79"/>
      <c r="E73" s="79"/>
      <c r="F73" s="79"/>
      <c r="G73" s="79"/>
      <c r="H73" s="79"/>
      <c r="I73" s="79"/>
      <c r="J73" s="79"/>
      <c r="K73" s="76"/>
    </row>
    <row r="74" spans="1:11" x14ac:dyDescent="0.25">
      <c r="A74" s="78"/>
      <c r="B74" s="79"/>
      <c r="C74" s="79"/>
      <c r="D74" s="79"/>
      <c r="E74" s="79"/>
      <c r="F74" s="79"/>
      <c r="G74" s="79"/>
      <c r="H74" s="79"/>
      <c r="I74" s="79"/>
      <c r="J74" s="79"/>
      <c r="K74" s="76"/>
    </row>
    <row r="75" spans="1:11" x14ac:dyDescent="0.25">
      <c r="A75" s="78"/>
      <c r="B75" s="79"/>
      <c r="C75" s="79"/>
      <c r="D75" s="79"/>
      <c r="E75" s="79"/>
      <c r="F75" s="79"/>
      <c r="G75" s="79"/>
      <c r="H75" s="79"/>
      <c r="I75" s="79"/>
      <c r="J75" s="79"/>
      <c r="K75" s="76"/>
    </row>
    <row r="76" spans="1:11" x14ac:dyDescent="0.25">
      <c r="A76" s="78"/>
      <c r="B76" s="79"/>
      <c r="C76" s="79"/>
      <c r="D76" s="79"/>
      <c r="E76" s="79"/>
      <c r="F76" s="79"/>
      <c r="G76" s="79"/>
      <c r="H76" s="79"/>
      <c r="I76" s="79"/>
      <c r="J76" s="79"/>
      <c r="K76" s="76"/>
    </row>
    <row r="77" spans="1:11" x14ac:dyDescent="0.25">
      <c r="A77" s="78"/>
      <c r="B77" s="79"/>
      <c r="C77" s="79"/>
      <c r="D77" s="79"/>
      <c r="E77" s="79"/>
      <c r="F77" s="79"/>
      <c r="G77" s="79"/>
      <c r="H77" s="79"/>
      <c r="I77" s="79"/>
      <c r="J77" s="79"/>
      <c r="K77" s="76"/>
    </row>
    <row r="78" spans="1:11" x14ac:dyDescent="0.25">
      <c r="A78" s="78"/>
      <c r="B78" s="79"/>
      <c r="C78" s="79"/>
      <c r="D78" s="79"/>
      <c r="E78" s="79"/>
      <c r="F78" s="79"/>
      <c r="G78" s="79"/>
      <c r="H78" s="79"/>
      <c r="I78" s="79"/>
      <c r="J78" s="79"/>
      <c r="K78" s="76"/>
    </row>
    <row r="79" spans="1:11" x14ac:dyDescent="0.25">
      <c r="A79" s="78"/>
      <c r="B79" s="79"/>
      <c r="C79" s="79"/>
      <c r="D79" s="79"/>
      <c r="E79" s="79"/>
      <c r="F79" s="79"/>
      <c r="G79" s="79"/>
      <c r="H79" s="79"/>
      <c r="I79" s="79"/>
      <c r="J79" s="79"/>
      <c r="K79" s="76"/>
    </row>
    <row r="80" spans="1:11" x14ac:dyDescent="0.25">
      <c r="A80" s="78"/>
      <c r="B80" s="79"/>
      <c r="C80" s="79"/>
      <c r="D80" s="79"/>
      <c r="E80" s="79"/>
      <c r="F80" s="79"/>
      <c r="G80" s="79"/>
      <c r="H80" s="79"/>
      <c r="I80" s="79"/>
      <c r="J80" s="79"/>
      <c r="K80" s="76"/>
    </row>
    <row r="81" spans="1:11" x14ac:dyDescent="0.25">
      <c r="A81" s="78"/>
      <c r="B81" s="79"/>
      <c r="C81" s="79"/>
      <c r="D81" s="79"/>
      <c r="E81" s="79"/>
      <c r="F81" s="79"/>
      <c r="G81" s="79"/>
      <c r="H81" s="79"/>
      <c r="I81" s="79"/>
      <c r="J81" s="79"/>
      <c r="K81" s="76"/>
    </row>
    <row r="82" spans="1:11" x14ac:dyDescent="0.25">
      <c r="A82" s="78"/>
      <c r="B82" s="79"/>
      <c r="C82" s="79"/>
      <c r="D82" s="79"/>
      <c r="E82" s="79"/>
      <c r="F82" s="79"/>
      <c r="G82" s="79"/>
      <c r="H82" s="79"/>
      <c r="I82" s="79"/>
      <c r="J82" s="79"/>
      <c r="K82" s="76"/>
    </row>
    <row r="83" spans="1:11" x14ac:dyDescent="0.25">
      <c r="A83" s="78"/>
      <c r="B83" s="79"/>
      <c r="C83" s="79"/>
      <c r="D83" s="79"/>
      <c r="E83" s="79"/>
      <c r="F83" s="79"/>
      <c r="G83" s="79"/>
      <c r="H83" s="79"/>
      <c r="I83" s="79"/>
      <c r="J83" s="79"/>
      <c r="K83" s="76"/>
    </row>
    <row r="84" spans="1:11" x14ac:dyDescent="0.25">
      <c r="A84" s="78"/>
      <c r="B84" s="79"/>
      <c r="C84" s="79"/>
      <c r="D84" s="79"/>
      <c r="E84" s="79"/>
      <c r="F84" s="79"/>
      <c r="G84" s="79"/>
      <c r="H84" s="79"/>
      <c r="I84" s="79"/>
      <c r="J84" s="79"/>
      <c r="K84" s="76"/>
    </row>
    <row r="85" spans="1:11" x14ac:dyDescent="0.25">
      <c r="A85" s="78"/>
      <c r="B85" s="79"/>
      <c r="C85" s="79"/>
      <c r="D85" s="79"/>
      <c r="E85" s="79"/>
      <c r="F85" s="79"/>
      <c r="G85" s="79"/>
      <c r="H85" s="79"/>
      <c r="I85" s="79"/>
      <c r="J85" s="79"/>
      <c r="K85" s="76"/>
    </row>
    <row r="86" spans="1:11" x14ac:dyDescent="0.25">
      <c r="A86" s="78"/>
      <c r="B86" s="79"/>
      <c r="C86" s="79"/>
      <c r="D86" s="79"/>
      <c r="E86" s="79"/>
      <c r="F86" s="79"/>
      <c r="G86" s="79"/>
      <c r="H86" s="79"/>
      <c r="I86" s="79"/>
      <c r="J86" s="79"/>
      <c r="K86" s="76"/>
    </row>
    <row r="87" spans="1:11" x14ac:dyDescent="0.25">
      <c r="A87" s="78"/>
      <c r="B87" s="79"/>
      <c r="C87" s="79"/>
      <c r="D87" s="79"/>
      <c r="E87" s="79"/>
      <c r="F87" s="79"/>
      <c r="G87" s="79"/>
      <c r="H87" s="79"/>
      <c r="I87" s="79"/>
      <c r="J87" s="79"/>
      <c r="K87" s="76"/>
    </row>
    <row r="88" spans="1:11" x14ac:dyDescent="0.25">
      <c r="A88" s="78"/>
      <c r="B88" s="79"/>
      <c r="C88" s="79"/>
      <c r="D88" s="79"/>
      <c r="E88" s="79"/>
      <c r="F88" s="79"/>
      <c r="G88" s="79"/>
      <c r="H88" s="79"/>
      <c r="I88" s="79"/>
      <c r="J88" s="79"/>
      <c r="K88" s="76"/>
    </row>
    <row r="89" spans="1:11" x14ac:dyDescent="0.25">
      <c r="A89" s="78"/>
      <c r="B89" s="79"/>
      <c r="C89" s="79"/>
      <c r="D89" s="79"/>
      <c r="E89" s="79"/>
      <c r="F89" s="79"/>
      <c r="G89" s="79"/>
      <c r="H89" s="79"/>
      <c r="I89" s="79"/>
      <c r="J89" s="79"/>
      <c r="K89" s="76"/>
    </row>
    <row r="90" spans="1:11" x14ac:dyDescent="0.25">
      <c r="A90" s="78"/>
      <c r="B90" s="79"/>
      <c r="C90" s="79"/>
      <c r="D90" s="79"/>
      <c r="E90" s="79"/>
      <c r="F90" s="79"/>
      <c r="G90" s="79"/>
      <c r="H90" s="79"/>
      <c r="I90" s="79"/>
      <c r="J90" s="79"/>
      <c r="K90" s="76"/>
    </row>
    <row r="91" spans="1:11" x14ac:dyDescent="0.25">
      <c r="A91" s="78"/>
      <c r="B91" s="79"/>
      <c r="C91" s="79"/>
      <c r="D91" s="79"/>
      <c r="E91" s="79"/>
      <c r="F91" s="79"/>
      <c r="G91" s="79"/>
      <c r="H91" s="79"/>
      <c r="I91" s="79"/>
      <c r="J91" s="79"/>
      <c r="K91" s="76"/>
    </row>
    <row r="92" spans="1:11" x14ac:dyDescent="0.25">
      <c r="A92" s="78"/>
      <c r="B92" s="79"/>
      <c r="C92" s="79"/>
      <c r="D92" s="79"/>
      <c r="E92" s="79"/>
      <c r="F92" s="79"/>
      <c r="G92" s="79"/>
      <c r="H92" s="79"/>
      <c r="I92" s="79"/>
      <c r="J92" s="79"/>
      <c r="K92" s="76"/>
    </row>
    <row r="93" spans="1:11" x14ac:dyDescent="0.25">
      <c r="A93" s="78"/>
      <c r="B93" s="79"/>
      <c r="C93" s="79"/>
      <c r="D93" s="79"/>
      <c r="E93" s="79"/>
      <c r="F93" s="79"/>
      <c r="G93" s="79"/>
      <c r="H93" s="79"/>
      <c r="I93" s="79"/>
      <c r="J93" s="79"/>
      <c r="K93" s="76"/>
    </row>
    <row r="94" spans="1:11" x14ac:dyDescent="0.25">
      <c r="A94" s="78"/>
      <c r="B94" s="79"/>
      <c r="C94" s="79"/>
      <c r="D94" s="79"/>
      <c r="E94" s="79"/>
      <c r="F94" s="79"/>
      <c r="G94" s="79"/>
      <c r="H94" s="79"/>
      <c r="I94" s="79"/>
      <c r="J94" s="79"/>
      <c r="K94" s="76"/>
    </row>
    <row r="95" spans="1:11" x14ac:dyDescent="0.25">
      <c r="A95" s="78"/>
      <c r="B95" s="79"/>
      <c r="C95" s="79"/>
      <c r="D95" s="79"/>
      <c r="E95" s="79"/>
      <c r="F95" s="79"/>
      <c r="G95" s="79"/>
      <c r="H95" s="79"/>
      <c r="I95" s="79"/>
      <c r="J95" s="79"/>
      <c r="K95" s="76"/>
    </row>
    <row r="96" spans="1:11" x14ac:dyDescent="0.25">
      <c r="A96" s="78"/>
      <c r="B96" s="79"/>
      <c r="C96" s="79"/>
      <c r="D96" s="79"/>
      <c r="E96" s="79"/>
      <c r="F96" s="79"/>
      <c r="G96" s="79"/>
      <c r="H96" s="79"/>
      <c r="I96" s="79"/>
      <c r="J96" s="79"/>
      <c r="K96" s="76"/>
    </row>
    <row r="97" spans="1:11" x14ac:dyDescent="0.25">
      <c r="A97" s="78"/>
      <c r="B97" s="79"/>
      <c r="C97" s="79"/>
      <c r="D97" s="79"/>
      <c r="E97" s="79"/>
      <c r="F97" s="79"/>
      <c r="G97" s="79"/>
      <c r="H97" s="79"/>
      <c r="I97" s="79"/>
      <c r="J97" s="79"/>
      <c r="K97" s="76"/>
    </row>
    <row r="98" spans="1:11" x14ac:dyDescent="0.25">
      <c r="A98" s="78"/>
      <c r="B98" s="79"/>
      <c r="C98" s="79"/>
      <c r="D98" s="79"/>
      <c r="E98" s="79"/>
      <c r="F98" s="79"/>
      <c r="G98" s="79"/>
      <c r="H98" s="79"/>
      <c r="I98" s="79"/>
      <c r="J98" s="79"/>
      <c r="K98" s="76"/>
    </row>
    <row r="99" spans="1:11" x14ac:dyDescent="0.25">
      <c r="A99" s="78"/>
      <c r="B99" s="79"/>
      <c r="C99" s="79"/>
      <c r="D99" s="79"/>
      <c r="E99" s="79"/>
      <c r="F99" s="79"/>
      <c r="G99" s="79"/>
      <c r="H99" s="79"/>
      <c r="I99" s="79"/>
      <c r="J99" s="79"/>
      <c r="K99" s="76"/>
    </row>
  </sheetData>
  <mergeCells count="14">
    <mergeCell ref="F4:H4"/>
    <mergeCell ref="I4:K4"/>
    <mergeCell ref="A6:A15"/>
    <mergeCell ref="A35:A45"/>
    <mergeCell ref="A46:A50"/>
    <mergeCell ref="A1:B1"/>
    <mergeCell ref="A51:A54"/>
    <mergeCell ref="A4:B4"/>
    <mergeCell ref="C4:E4"/>
    <mergeCell ref="A16:A21"/>
    <mergeCell ref="A22:A24"/>
    <mergeCell ref="A25:A28"/>
    <mergeCell ref="A29:A30"/>
    <mergeCell ref="A31:A34"/>
  </mergeCells>
  <pageMargins left="0.70866141732283472" right="0.19685039370078741" top="0.26" bottom="3.937007874015748E-2" header="0" footer="0.31496062992125984"/>
  <pageSetup paperSize="9" scale="64" orientation="landscape" cellComments="asDisplayed"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Hoja45">
    <tabColor rgb="FF00B050"/>
  </sheetPr>
  <dimension ref="A1:L94"/>
  <sheetViews>
    <sheetView topLeftCell="A37" zoomScale="110" zoomScaleNormal="110" workbookViewId="0">
      <selection activeCell="L53" sqref="L53"/>
    </sheetView>
  </sheetViews>
  <sheetFormatPr baseColWidth="10" defaultRowHeight="15" x14ac:dyDescent="0.25"/>
  <cols>
    <col min="1" max="1" width="52.5703125" style="74" customWidth="1"/>
    <col min="2" max="2" width="25.7109375" style="74" customWidth="1"/>
    <col min="3" max="3" width="10.7109375" style="74" customWidth="1"/>
    <col min="4" max="4" width="14.28515625" style="74" bestFit="1" customWidth="1"/>
    <col min="5" max="6" width="10.7109375" style="74" customWidth="1"/>
    <col min="7" max="7" width="14.28515625" style="74" bestFit="1" customWidth="1"/>
    <col min="8" max="9" width="10.7109375" style="74" customWidth="1"/>
    <col min="10" max="10" width="14.28515625" style="74" bestFit="1" customWidth="1"/>
    <col min="11" max="16384" width="11.42578125" style="74"/>
  </cols>
  <sheetData>
    <row r="1" spans="1:11" x14ac:dyDescent="0.25">
      <c r="A1" s="1187" t="s">
        <v>1189</v>
      </c>
      <c r="B1" s="1188"/>
    </row>
    <row r="3" spans="1:11" x14ac:dyDescent="0.25">
      <c r="A3" s="402"/>
      <c r="B3" s="403"/>
      <c r="C3" s="403"/>
      <c r="D3" s="403"/>
      <c r="E3" s="403"/>
      <c r="F3" s="403"/>
      <c r="G3" s="403"/>
      <c r="H3" s="403"/>
      <c r="I3" s="403"/>
      <c r="J3" s="403"/>
      <c r="K3"/>
    </row>
    <row r="4" spans="1:11" x14ac:dyDescent="0.25">
      <c r="A4" s="1182"/>
      <c r="B4" s="1183"/>
      <c r="C4" s="1184" t="s">
        <v>1507</v>
      </c>
      <c r="D4" s="1185"/>
      <c r="E4" s="1186"/>
      <c r="F4" s="1184" t="s">
        <v>1508</v>
      </c>
      <c r="G4" s="1185"/>
      <c r="H4" s="1186"/>
      <c r="I4" s="1184" t="s">
        <v>0</v>
      </c>
      <c r="J4" s="1185"/>
      <c r="K4" s="1157"/>
    </row>
    <row r="5" spans="1:11" x14ac:dyDescent="0.25">
      <c r="A5" s="404" t="s">
        <v>1506</v>
      </c>
      <c r="B5" s="405"/>
      <c r="C5" s="406" t="s">
        <v>1373</v>
      </c>
      <c r="D5" s="406" t="s">
        <v>1374</v>
      </c>
      <c r="E5" s="407" t="s">
        <v>26</v>
      </c>
      <c r="F5" s="406" t="s">
        <v>1373</v>
      </c>
      <c r="G5" s="406" t="s">
        <v>1374</v>
      </c>
      <c r="H5" s="407" t="s">
        <v>26</v>
      </c>
      <c r="I5" s="406" t="s">
        <v>1373</v>
      </c>
      <c r="J5" s="406" t="s">
        <v>1374</v>
      </c>
      <c r="K5" s="393" t="s">
        <v>26</v>
      </c>
    </row>
    <row r="6" spans="1:11" x14ac:dyDescent="0.25">
      <c r="A6" s="1179" t="s">
        <v>1458</v>
      </c>
      <c r="B6" s="408" t="s">
        <v>1459</v>
      </c>
      <c r="C6" s="409">
        <v>0</v>
      </c>
      <c r="D6" s="409">
        <v>0</v>
      </c>
      <c r="E6" s="410">
        <v>0</v>
      </c>
      <c r="F6" s="409">
        <v>0</v>
      </c>
      <c r="G6" s="409">
        <v>0</v>
      </c>
      <c r="H6" s="410">
        <v>0</v>
      </c>
      <c r="I6" s="409">
        <v>0</v>
      </c>
      <c r="J6" s="409">
        <v>0</v>
      </c>
      <c r="K6" s="388">
        <v>0</v>
      </c>
    </row>
    <row r="7" spans="1:11" x14ac:dyDescent="0.25">
      <c r="A7" s="1180"/>
      <c r="B7" s="408" t="s">
        <v>1460</v>
      </c>
      <c r="C7" s="409">
        <v>0</v>
      </c>
      <c r="D7" s="409">
        <v>0</v>
      </c>
      <c r="E7" s="410">
        <v>0</v>
      </c>
      <c r="F7" s="409">
        <v>0</v>
      </c>
      <c r="G7" s="409">
        <v>0</v>
      </c>
      <c r="H7" s="410">
        <v>0</v>
      </c>
      <c r="I7" s="409">
        <v>0</v>
      </c>
      <c r="J7" s="409">
        <v>0</v>
      </c>
      <c r="K7" s="388">
        <v>0</v>
      </c>
    </row>
    <row r="8" spans="1:11" x14ac:dyDescent="0.25">
      <c r="A8" s="1180"/>
      <c r="B8" s="408" t="s">
        <v>1461</v>
      </c>
      <c r="C8" s="409">
        <v>0</v>
      </c>
      <c r="D8" s="409">
        <v>0</v>
      </c>
      <c r="E8" s="410">
        <v>0</v>
      </c>
      <c r="F8" s="409">
        <v>0</v>
      </c>
      <c r="G8" s="409">
        <v>0</v>
      </c>
      <c r="H8" s="410">
        <v>0</v>
      </c>
      <c r="I8" s="409">
        <v>13603.73</v>
      </c>
      <c r="J8" s="409">
        <v>112289.76</v>
      </c>
      <c r="K8" s="388">
        <v>125893.49</v>
      </c>
    </row>
    <row r="9" spans="1:11" x14ac:dyDescent="0.25">
      <c r="A9" s="1180"/>
      <c r="B9" s="408" t="s">
        <v>1462</v>
      </c>
      <c r="C9" s="409">
        <v>0</v>
      </c>
      <c r="D9" s="409">
        <v>0</v>
      </c>
      <c r="E9" s="410">
        <v>0</v>
      </c>
      <c r="F9" s="409">
        <v>15.96</v>
      </c>
      <c r="G9" s="409">
        <v>0</v>
      </c>
      <c r="H9" s="410">
        <v>15.96</v>
      </c>
      <c r="I9" s="409">
        <v>468187.26</v>
      </c>
      <c r="J9" s="409">
        <v>532632.03</v>
      </c>
      <c r="K9" s="388">
        <v>1000819.29</v>
      </c>
    </row>
    <row r="10" spans="1:11" x14ac:dyDescent="0.25">
      <c r="A10" s="1180"/>
      <c r="B10" s="408" t="s">
        <v>1463</v>
      </c>
      <c r="C10" s="409">
        <v>0</v>
      </c>
      <c r="D10" s="409">
        <v>0</v>
      </c>
      <c r="E10" s="410">
        <v>0</v>
      </c>
      <c r="F10" s="409">
        <v>0</v>
      </c>
      <c r="G10" s="409">
        <v>0</v>
      </c>
      <c r="H10" s="410">
        <v>0</v>
      </c>
      <c r="I10" s="409">
        <v>0</v>
      </c>
      <c r="J10" s="409">
        <v>0</v>
      </c>
      <c r="K10" s="388">
        <v>0</v>
      </c>
    </row>
    <row r="11" spans="1:11" ht="22.5" x14ac:dyDescent="0.25">
      <c r="A11" s="1180"/>
      <c r="B11" s="408" t="s">
        <v>1464</v>
      </c>
      <c r="C11" s="409">
        <v>0</v>
      </c>
      <c r="D11" s="409">
        <v>0</v>
      </c>
      <c r="E11" s="410">
        <v>0</v>
      </c>
      <c r="F11" s="409">
        <v>0</v>
      </c>
      <c r="G11" s="409">
        <v>0</v>
      </c>
      <c r="H11" s="410">
        <v>0</v>
      </c>
      <c r="I11" s="409">
        <v>0</v>
      </c>
      <c r="J11" s="409">
        <v>0</v>
      </c>
      <c r="K11" s="388">
        <v>0</v>
      </c>
    </row>
    <row r="12" spans="1:11" x14ac:dyDescent="0.25">
      <c r="A12" s="1180"/>
      <c r="B12" s="408" t="s">
        <v>1465</v>
      </c>
      <c r="C12" s="409">
        <v>0</v>
      </c>
      <c r="D12" s="409">
        <v>0</v>
      </c>
      <c r="E12" s="410">
        <v>0</v>
      </c>
      <c r="F12" s="409">
        <v>0</v>
      </c>
      <c r="G12" s="409">
        <v>0</v>
      </c>
      <c r="H12" s="410">
        <v>0</v>
      </c>
      <c r="I12" s="409">
        <v>13648.84</v>
      </c>
      <c r="J12" s="409">
        <v>74386.929999999993</v>
      </c>
      <c r="K12" s="388">
        <v>88035.76</v>
      </c>
    </row>
    <row r="13" spans="1:11" x14ac:dyDescent="0.25">
      <c r="A13" s="1180"/>
      <c r="B13" s="408" t="s">
        <v>1466</v>
      </c>
      <c r="C13" s="409">
        <v>0</v>
      </c>
      <c r="D13" s="409">
        <v>0</v>
      </c>
      <c r="E13" s="410">
        <v>0</v>
      </c>
      <c r="F13" s="409">
        <v>0</v>
      </c>
      <c r="G13" s="409">
        <v>0</v>
      </c>
      <c r="H13" s="410">
        <v>0</v>
      </c>
      <c r="I13" s="409">
        <v>0</v>
      </c>
      <c r="J13" s="409">
        <v>0</v>
      </c>
      <c r="K13" s="388">
        <v>0</v>
      </c>
    </row>
    <row r="14" spans="1:11" x14ac:dyDescent="0.25">
      <c r="A14" s="1180"/>
      <c r="B14" s="408" t="s">
        <v>1467</v>
      </c>
      <c r="C14" s="409">
        <v>0</v>
      </c>
      <c r="D14" s="409">
        <v>0</v>
      </c>
      <c r="E14" s="410">
        <v>0</v>
      </c>
      <c r="F14" s="409">
        <v>49.07</v>
      </c>
      <c r="G14" s="409">
        <v>49.07</v>
      </c>
      <c r="H14" s="410">
        <v>98.14</v>
      </c>
      <c r="I14" s="409">
        <v>1273131.53</v>
      </c>
      <c r="J14" s="409">
        <v>1319533.54</v>
      </c>
      <c r="K14" s="388">
        <v>2592665.0699999998</v>
      </c>
    </row>
    <row r="15" spans="1:11" x14ac:dyDescent="0.25">
      <c r="A15" s="1181"/>
      <c r="B15" s="411" t="s">
        <v>26</v>
      </c>
      <c r="C15" s="410">
        <v>0</v>
      </c>
      <c r="D15" s="410">
        <v>0</v>
      </c>
      <c r="E15" s="410">
        <v>0</v>
      </c>
      <c r="F15" s="410">
        <v>65.03</v>
      </c>
      <c r="G15" s="410">
        <v>49.07</v>
      </c>
      <c r="H15" s="410">
        <v>114.1</v>
      </c>
      <c r="I15" s="410">
        <v>1768571.35</v>
      </c>
      <c r="J15" s="410">
        <v>2038842.25</v>
      </c>
      <c r="K15" s="388">
        <v>3807413.61</v>
      </c>
    </row>
    <row r="16" spans="1:11" x14ac:dyDescent="0.25">
      <c r="A16" s="1179" t="s">
        <v>1468</v>
      </c>
      <c r="B16" s="408" t="s">
        <v>2581</v>
      </c>
      <c r="C16" s="409">
        <v>0</v>
      </c>
      <c r="D16" s="409">
        <v>0</v>
      </c>
      <c r="E16" s="410">
        <v>0</v>
      </c>
      <c r="F16" s="409">
        <v>0</v>
      </c>
      <c r="G16" s="409">
        <v>0</v>
      </c>
      <c r="H16" s="410">
        <v>0</v>
      </c>
      <c r="I16" s="409">
        <v>0</v>
      </c>
      <c r="J16" s="409">
        <v>0</v>
      </c>
      <c r="K16" s="388">
        <v>0</v>
      </c>
    </row>
    <row r="17" spans="1:11" ht="22.5" x14ac:dyDescent="0.25">
      <c r="A17" s="1180"/>
      <c r="B17" s="408" t="s">
        <v>1469</v>
      </c>
      <c r="C17" s="409">
        <v>0</v>
      </c>
      <c r="D17" s="409">
        <v>0</v>
      </c>
      <c r="E17" s="410">
        <v>0</v>
      </c>
      <c r="F17" s="409">
        <v>120.9</v>
      </c>
      <c r="G17" s="409">
        <v>42.06</v>
      </c>
      <c r="H17" s="410">
        <v>162.96</v>
      </c>
      <c r="I17" s="409">
        <v>339757.46</v>
      </c>
      <c r="J17" s="409">
        <v>369502.84</v>
      </c>
      <c r="K17" s="388">
        <v>709260.31</v>
      </c>
    </row>
    <row r="18" spans="1:11" x14ac:dyDescent="0.25">
      <c r="A18" s="1180"/>
      <c r="B18" s="408" t="s">
        <v>1470</v>
      </c>
      <c r="C18" s="409">
        <v>0</v>
      </c>
      <c r="D18" s="409">
        <v>0</v>
      </c>
      <c r="E18" s="410">
        <v>0</v>
      </c>
      <c r="F18" s="409">
        <v>73.48</v>
      </c>
      <c r="G18" s="409">
        <v>73.48</v>
      </c>
      <c r="H18" s="410">
        <v>146.96</v>
      </c>
      <c r="I18" s="409">
        <v>73.48</v>
      </c>
      <c r="J18" s="409">
        <v>73.48</v>
      </c>
      <c r="K18" s="388">
        <v>146.96</v>
      </c>
    </row>
    <row r="19" spans="1:11" x14ac:dyDescent="0.25">
      <c r="A19" s="1180"/>
      <c r="B19" s="408" t="s">
        <v>1471</v>
      </c>
      <c r="C19" s="409">
        <v>0</v>
      </c>
      <c r="D19" s="409">
        <v>0</v>
      </c>
      <c r="E19" s="410">
        <v>0</v>
      </c>
      <c r="F19" s="409">
        <v>0</v>
      </c>
      <c r="G19" s="409">
        <v>0</v>
      </c>
      <c r="H19" s="410">
        <v>0</v>
      </c>
      <c r="I19" s="409">
        <v>0</v>
      </c>
      <c r="J19" s="409">
        <v>0</v>
      </c>
      <c r="K19" s="388">
        <v>0</v>
      </c>
    </row>
    <row r="20" spans="1:11" ht="22.5" x14ac:dyDescent="0.25">
      <c r="A20" s="1180"/>
      <c r="B20" s="408" t="s">
        <v>1472</v>
      </c>
      <c r="C20" s="409">
        <v>0</v>
      </c>
      <c r="D20" s="409">
        <v>0</v>
      </c>
      <c r="E20" s="410">
        <v>0</v>
      </c>
      <c r="F20" s="409">
        <v>47.74</v>
      </c>
      <c r="G20" s="409">
        <v>47.74</v>
      </c>
      <c r="H20" s="410">
        <v>95.48</v>
      </c>
      <c r="I20" s="409">
        <v>47.74</v>
      </c>
      <c r="J20" s="409">
        <v>47.74</v>
      </c>
      <c r="K20" s="388">
        <v>95.48</v>
      </c>
    </row>
    <row r="21" spans="1:11" x14ac:dyDescent="0.25">
      <c r="A21" s="1181"/>
      <c r="B21" s="411" t="s">
        <v>26</v>
      </c>
      <c r="C21" s="410">
        <v>0</v>
      </c>
      <c r="D21" s="410">
        <v>0</v>
      </c>
      <c r="E21" s="410">
        <v>0</v>
      </c>
      <c r="F21" s="410">
        <v>242.12</v>
      </c>
      <c r="G21" s="410">
        <v>163.28</v>
      </c>
      <c r="H21" s="410">
        <v>405.4</v>
      </c>
      <c r="I21" s="410">
        <v>339878.68</v>
      </c>
      <c r="J21" s="410">
        <v>369624.06</v>
      </c>
      <c r="K21" s="388">
        <v>709502.74</v>
      </c>
    </row>
    <row r="22" spans="1:11" x14ac:dyDescent="0.25">
      <c r="A22" s="1179" t="s">
        <v>1473</v>
      </c>
      <c r="B22" s="408" t="s">
        <v>1474</v>
      </c>
      <c r="C22" s="409">
        <v>0</v>
      </c>
      <c r="D22" s="409">
        <v>0</v>
      </c>
      <c r="E22" s="410">
        <v>0</v>
      </c>
      <c r="F22" s="409">
        <v>237.7</v>
      </c>
      <c r="G22" s="409">
        <v>237.7</v>
      </c>
      <c r="H22" s="410">
        <v>475.4</v>
      </c>
      <c r="I22" s="409">
        <v>237.7</v>
      </c>
      <c r="J22" s="409">
        <v>237.7</v>
      </c>
      <c r="K22" s="388">
        <v>475.4</v>
      </c>
    </row>
    <row r="23" spans="1:11" x14ac:dyDescent="0.25">
      <c r="A23" s="1180"/>
      <c r="B23" s="408" t="s">
        <v>1475</v>
      </c>
      <c r="C23" s="409">
        <v>0</v>
      </c>
      <c r="D23" s="409">
        <v>0</v>
      </c>
      <c r="E23" s="410">
        <v>0</v>
      </c>
      <c r="F23" s="409">
        <v>0</v>
      </c>
      <c r="G23" s="409">
        <v>0</v>
      </c>
      <c r="H23" s="410">
        <v>0</v>
      </c>
      <c r="I23" s="409">
        <v>0</v>
      </c>
      <c r="J23" s="409">
        <v>0</v>
      </c>
      <c r="K23" s="388">
        <v>0</v>
      </c>
    </row>
    <row r="24" spans="1:11" x14ac:dyDescent="0.25">
      <c r="A24" s="1181"/>
      <c r="B24" s="411" t="s">
        <v>26</v>
      </c>
      <c r="C24" s="410">
        <v>0</v>
      </c>
      <c r="D24" s="410">
        <v>0</v>
      </c>
      <c r="E24" s="410">
        <v>0</v>
      </c>
      <c r="F24" s="410">
        <v>237.7</v>
      </c>
      <c r="G24" s="410">
        <v>237.7</v>
      </c>
      <c r="H24" s="410">
        <v>475.4</v>
      </c>
      <c r="I24" s="410">
        <v>237.7</v>
      </c>
      <c r="J24" s="410">
        <v>237.7</v>
      </c>
      <c r="K24" s="388">
        <v>475.4</v>
      </c>
    </row>
    <row r="25" spans="1:11" x14ac:dyDescent="0.25">
      <c r="A25" s="1179" t="s">
        <v>1476</v>
      </c>
      <c r="B25" s="408" t="s">
        <v>1477</v>
      </c>
      <c r="C25" s="409">
        <v>0</v>
      </c>
      <c r="D25" s="409">
        <v>0</v>
      </c>
      <c r="E25" s="410">
        <v>0</v>
      </c>
      <c r="F25" s="409">
        <v>0</v>
      </c>
      <c r="G25" s="409">
        <v>0</v>
      </c>
      <c r="H25" s="410">
        <v>0</v>
      </c>
      <c r="I25" s="409">
        <v>0</v>
      </c>
      <c r="J25" s="409">
        <v>0</v>
      </c>
      <c r="K25" s="388">
        <v>0</v>
      </c>
    </row>
    <row r="26" spans="1:11" x14ac:dyDescent="0.25">
      <c r="A26" s="1180"/>
      <c r="B26" s="408" t="s">
        <v>1478</v>
      </c>
      <c r="C26" s="409">
        <v>0</v>
      </c>
      <c r="D26" s="409">
        <v>0</v>
      </c>
      <c r="E26" s="410">
        <v>0</v>
      </c>
      <c r="F26" s="409">
        <v>20.3</v>
      </c>
      <c r="G26" s="409">
        <v>20.3</v>
      </c>
      <c r="H26" s="410">
        <v>40.6</v>
      </c>
      <c r="I26" s="409">
        <v>20.3</v>
      </c>
      <c r="J26" s="409">
        <v>20.3</v>
      </c>
      <c r="K26" s="388">
        <v>40.6</v>
      </c>
    </row>
    <row r="27" spans="1:11" ht="22.5" x14ac:dyDescent="0.25">
      <c r="A27" s="1180"/>
      <c r="B27" s="408" t="s">
        <v>1479</v>
      </c>
      <c r="C27" s="409">
        <v>0</v>
      </c>
      <c r="D27" s="409">
        <v>0</v>
      </c>
      <c r="E27" s="410">
        <v>0</v>
      </c>
      <c r="F27" s="409">
        <v>0</v>
      </c>
      <c r="G27" s="409">
        <v>0</v>
      </c>
      <c r="H27" s="410">
        <v>0</v>
      </c>
      <c r="I27" s="409">
        <v>0</v>
      </c>
      <c r="J27" s="409">
        <v>0</v>
      </c>
      <c r="K27" s="388">
        <v>0</v>
      </c>
    </row>
    <row r="28" spans="1:11" x14ac:dyDescent="0.25">
      <c r="A28" s="1181"/>
      <c r="B28" s="411" t="s">
        <v>26</v>
      </c>
      <c r="C28" s="410">
        <v>0</v>
      </c>
      <c r="D28" s="410">
        <v>0</v>
      </c>
      <c r="E28" s="410">
        <v>0</v>
      </c>
      <c r="F28" s="410">
        <v>20.3</v>
      </c>
      <c r="G28" s="410">
        <v>20.3</v>
      </c>
      <c r="H28" s="410">
        <v>40.6</v>
      </c>
      <c r="I28" s="410">
        <v>20.3</v>
      </c>
      <c r="J28" s="410">
        <v>20.3</v>
      </c>
      <c r="K28" s="388">
        <v>40.6</v>
      </c>
    </row>
    <row r="29" spans="1:11" x14ac:dyDescent="0.25">
      <c r="A29" s="1179" t="s">
        <v>1480</v>
      </c>
      <c r="B29" s="408" t="s">
        <v>1481</v>
      </c>
      <c r="C29" s="409">
        <v>0</v>
      </c>
      <c r="D29" s="409">
        <v>0</v>
      </c>
      <c r="E29" s="410">
        <v>0</v>
      </c>
      <c r="F29" s="409">
        <v>714.08</v>
      </c>
      <c r="G29" s="409">
        <v>65.400000000000006</v>
      </c>
      <c r="H29" s="410">
        <v>779.48</v>
      </c>
      <c r="I29" s="409">
        <v>714.08</v>
      </c>
      <c r="J29" s="409">
        <v>65.400000000000006</v>
      </c>
      <c r="K29" s="388">
        <v>779.48</v>
      </c>
    </row>
    <row r="30" spans="1:11" x14ac:dyDescent="0.25">
      <c r="A30" s="1181"/>
      <c r="B30" s="411" t="s">
        <v>26</v>
      </c>
      <c r="C30" s="410">
        <v>0</v>
      </c>
      <c r="D30" s="410">
        <v>0</v>
      </c>
      <c r="E30" s="410">
        <v>0</v>
      </c>
      <c r="F30" s="410">
        <v>714.08</v>
      </c>
      <c r="G30" s="410">
        <v>65.400000000000006</v>
      </c>
      <c r="H30" s="410">
        <v>779.48</v>
      </c>
      <c r="I30" s="410">
        <v>714.08</v>
      </c>
      <c r="J30" s="410">
        <v>65.400000000000006</v>
      </c>
      <c r="K30" s="388">
        <v>779.48</v>
      </c>
    </row>
    <row r="31" spans="1:11" x14ac:dyDescent="0.25">
      <c r="A31" s="1179" t="s">
        <v>1482</v>
      </c>
      <c r="B31" s="408" t="s">
        <v>1483</v>
      </c>
      <c r="C31" s="409">
        <v>0</v>
      </c>
      <c r="D31" s="409">
        <v>0</v>
      </c>
      <c r="E31" s="410">
        <v>0</v>
      </c>
      <c r="F31" s="409">
        <v>0</v>
      </c>
      <c r="G31" s="409">
        <v>0</v>
      </c>
      <c r="H31" s="410">
        <v>0</v>
      </c>
      <c r="I31" s="409">
        <v>0</v>
      </c>
      <c r="J31" s="409">
        <v>0</v>
      </c>
      <c r="K31" s="388">
        <v>0</v>
      </c>
    </row>
    <row r="32" spans="1:11" x14ac:dyDescent="0.25">
      <c r="A32" s="1180"/>
      <c r="B32" s="408" t="s">
        <v>1484</v>
      </c>
      <c r="C32" s="409">
        <v>0</v>
      </c>
      <c r="D32" s="409">
        <v>0</v>
      </c>
      <c r="E32" s="410">
        <v>0</v>
      </c>
      <c r="F32" s="409">
        <v>0</v>
      </c>
      <c r="G32" s="409">
        <v>0</v>
      </c>
      <c r="H32" s="410">
        <v>0</v>
      </c>
      <c r="I32" s="409">
        <v>0</v>
      </c>
      <c r="J32" s="409">
        <v>0</v>
      </c>
      <c r="K32" s="388">
        <v>0</v>
      </c>
    </row>
    <row r="33" spans="1:11" ht="22.5" x14ac:dyDescent="0.25">
      <c r="A33" s="1180"/>
      <c r="B33" s="408" t="s">
        <v>1485</v>
      </c>
      <c r="C33" s="409">
        <v>0</v>
      </c>
      <c r="D33" s="409">
        <v>0</v>
      </c>
      <c r="E33" s="410">
        <v>0</v>
      </c>
      <c r="F33" s="409">
        <v>0</v>
      </c>
      <c r="G33" s="409">
        <v>0</v>
      </c>
      <c r="H33" s="410">
        <v>0</v>
      </c>
      <c r="I33" s="409">
        <v>0</v>
      </c>
      <c r="J33" s="409">
        <v>0</v>
      </c>
      <c r="K33" s="388">
        <v>0</v>
      </c>
    </row>
    <row r="34" spans="1:11" x14ac:dyDescent="0.25">
      <c r="A34" s="1181"/>
      <c r="B34" s="411" t="s">
        <v>26</v>
      </c>
      <c r="C34" s="410">
        <v>0</v>
      </c>
      <c r="D34" s="410">
        <v>0</v>
      </c>
      <c r="E34" s="410">
        <v>0</v>
      </c>
      <c r="F34" s="410">
        <v>0</v>
      </c>
      <c r="G34" s="410">
        <v>0</v>
      </c>
      <c r="H34" s="410">
        <v>0</v>
      </c>
      <c r="I34" s="410">
        <v>0</v>
      </c>
      <c r="J34" s="410">
        <v>0</v>
      </c>
      <c r="K34" s="388">
        <v>0</v>
      </c>
    </row>
    <row r="35" spans="1:11" x14ac:dyDescent="0.25">
      <c r="A35" s="1179" t="s">
        <v>1486</v>
      </c>
      <c r="B35" s="408" t="s">
        <v>1487</v>
      </c>
      <c r="C35" s="409">
        <v>0</v>
      </c>
      <c r="D35" s="409">
        <v>0</v>
      </c>
      <c r="E35" s="410">
        <v>0</v>
      </c>
      <c r="F35" s="409">
        <v>0</v>
      </c>
      <c r="G35" s="409">
        <v>0</v>
      </c>
      <c r="H35" s="410">
        <v>0</v>
      </c>
      <c r="I35" s="409">
        <v>0</v>
      </c>
      <c r="J35" s="409">
        <v>0</v>
      </c>
      <c r="K35" s="388">
        <v>0</v>
      </c>
    </row>
    <row r="36" spans="1:11" x14ac:dyDescent="0.25">
      <c r="A36" s="1180"/>
      <c r="B36" s="408" t="s">
        <v>1488</v>
      </c>
      <c r="C36" s="409">
        <v>0</v>
      </c>
      <c r="D36" s="409">
        <v>0</v>
      </c>
      <c r="E36" s="410">
        <v>0</v>
      </c>
      <c r="F36" s="409">
        <v>0</v>
      </c>
      <c r="G36" s="409">
        <v>0</v>
      </c>
      <c r="H36" s="410">
        <v>0</v>
      </c>
      <c r="I36" s="409">
        <v>0</v>
      </c>
      <c r="J36" s="409">
        <v>0</v>
      </c>
      <c r="K36" s="388">
        <v>0</v>
      </c>
    </row>
    <row r="37" spans="1:11" ht="22.5" x14ac:dyDescent="0.25">
      <c r="A37" s="1180"/>
      <c r="B37" s="408" t="s">
        <v>1489</v>
      </c>
      <c r="C37" s="409">
        <v>0</v>
      </c>
      <c r="D37" s="409">
        <v>0</v>
      </c>
      <c r="E37" s="410">
        <v>0</v>
      </c>
      <c r="F37" s="409">
        <v>0</v>
      </c>
      <c r="G37" s="409">
        <v>0</v>
      </c>
      <c r="H37" s="410">
        <v>0</v>
      </c>
      <c r="I37" s="409">
        <v>0</v>
      </c>
      <c r="J37" s="409">
        <v>0</v>
      </c>
      <c r="K37" s="388">
        <v>0</v>
      </c>
    </row>
    <row r="38" spans="1:11" ht="22.5" x14ac:dyDescent="0.25">
      <c r="A38" s="1180"/>
      <c r="B38" s="408" t="s">
        <v>1490</v>
      </c>
      <c r="C38" s="409">
        <v>0</v>
      </c>
      <c r="D38" s="409">
        <v>3158.86</v>
      </c>
      <c r="E38" s="410">
        <v>3158.86</v>
      </c>
      <c r="F38" s="409">
        <v>47.21</v>
      </c>
      <c r="G38" s="409">
        <v>3158.86</v>
      </c>
      <c r="H38" s="410">
        <v>3206.06</v>
      </c>
      <c r="I38" s="409">
        <v>47.21</v>
      </c>
      <c r="J38" s="409">
        <v>3158.86</v>
      </c>
      <c r="K38" s="388">
        <v>3206.06</v>
      </c>
    </row>
    <row r="39" spans="1:11" x14ac:dyDescent="0.25">
      <c r="A39" s="1180"/>
      <c r="B39" s="408" t="s">
        <v>1491</v>
      </c>
      <c r="C39" s="409">
        <v>0</v>
      </c>
      <c r="D39" s="409">
        <v>0</v>
      </c>
      <c r="E39" s="410">
        <v>0</v>
      </c>
      <c r="F39" s="409">
        <v>19.09</v>
      </c>
      <c r="G39" s="409">
        <v>19.09</v>
      </c>
      <c r="H39" s="410">
        <v>38.19</v>
      </c>
      <c r="I39" s="409">
        <v>19.09</v>
      </c>
      <c r="J39" s="409">
        <v>19.09</v>
      </c>
      <c r="K39" s="388">
        <v>38.19</v>
      </c>
    </row>
    <row r="40" spans="1:11" x14ac:dyDescent="0.25">
      <c r="A40" s="1180"/>
      <c r="B40" s="408" t="s">
        <v>1492</v>
      </c>
      <c r="C40" s="409">
        <v>0</v>
      </c>
      <c r="D40" s="409">
        <v>0</v>
      </c>
      <c r="E40" s="410">
        <v>0</v>
      </c>
      <c r="F40" s="409">
        <v>18.61</v>
      </c>
      <c r="G40" s="409">
        <v>0</v>
      </c>
      <c r="H40" s="410">
        <v>18.61</v>
      </c>
      <c r="I40" s="409">
        <v>18.61</v>
      </c>
      <c r="J40" s="409">
        <v>0</v>
      </c>
      <c r="K40" s="388">
        <v>18.61</v>
      </c>
    </row>
    <row r="41" spans="1:11" x14ac:dyDescent="0.25">
      <c r="A41" s="1180"/>
      <c r="B41" s="408" t="s">
        <v>1493</v>
      </c>
      <c r="C41" s="409">
        <v>0</v>
      </c>
      <c r="D41" s="409">
        <v>0</v>
      </c>
      <c r="E41" s="410">
        <v>0</v>
      </c>
      <c r="F41" s="409">
        <v>0</v>
      </c>
      <c r="G41" s="409">
        <v>0</v>
      </c>
      <c r="H41" s="410">
        <v>0</v>
      </c>
      <c r="I41" s="409">
        <v>6470.04</v>
      </c>
      <c r="J41" s="409">
        <v>23795.16</v>
      </c>
      <c r="K41" s="388">
        <v>30265.200000000001</v>
      </c>
    </row>
    <row r="42" spans="1:11" x14ac:dyDescent="0.25">
      <c r="A42" s="1180"/>
      <c r="B42" s="408" t="s">
        <v>1494</v>
      </c>
      <c r="C42" s="409">
        <v>0</v>
      </c>
      <c r="D42" s="409">
        <v>0</v>
      </c>
      <c r="E42" s="410">
        <v>0</v>
      </c>
      <c r="F42" s="409">
        <v>346.03</v>
      </c>
      <c r="G42" s="409">
        <v>309.10000000000002</v>
      </c>
      <c r="H42" s="410">
        <v>655.13</v>
      </c>
      <c r="I42" s="409">
        <v>346.03</v>
      </c>
      <c r="J42" s="409">
        <v>309.10000000000002</v>
      </c>
      <c r="K42" s="388">
        <v>655.13</v>
      </c>
    </row>
    <row r="43" spans="1:11" ht="22.5" x14ac:dyDescent="0.25">
      <c r="A43" s="1180"/>
      <c r="B43" s="408" t="s">
        <v>1495</v>
      </c>
      <c r="C43" s="409">
        <v>0</v>
      </c>
      <c r="D43" s="409">
        <v>0</v>
      </c>
      <c r="E43" s="410">
        <v>0</v>
      </c>
      <c r="F43" s="409">
        <v>25.23</v>
      </c>
      <c r="G43" s="409">
        <v>25.23</v>
      </c>
      <c r="H43" s="410">
        <v>50.47</v>
      </c>
      <c r="I43" s="409">
        <v>25.23</v>
      </c>
      <c r="J43" s="409">
        <v>25.23</v>
      </c>
      <c r="K43" s="388">
        <v>50.47</v>
      </c>
    </row>
    <row r="44" spans="1:11" x14ac:dyDescent="0.25">
      <c r="A44" s="1180"/>
      <c r="B44" s="408" t="s">
        <v>1496</v>
      </c>
      <c r="C44" s="409">
        <v>0</v>
      </c>
      <c r="D44" s="409">
        <v>0</v>
      </c>
      <c r="E44" s="410">
        <v>0</v>
      </c>
      <c r="F44" s="409">
        <v>0</v>
      </c>
      <c r="G44" s="409">
        <v>0</v>
      </c>
      <c r="H44" s="410">
        <v>0</v>
      </c>
      <c r="I44" s="409">
        <v>7498.58</v>
      </c>
      <c r="J44" s="409">
        <v>0</v>
      </c>
      <c r="K44" s="388">
        <v>7498.58</v>
      </c>
    </row>
    <row r="45" spans="1:11" x14ac:dyDescent="0.25">
      <c r="A45" s="1181"/>
      <c r="B45" s="411" t="s">
        <v>26</v>
      </c>
      <c r="C45" s="410">
        <v>0</v>
      </c>
      <c r="D45" s="410">
        <v>3158.86</v>
      </c>
      <c r="E45" s="410">
        <v>3158.86</v>
      </c>
      <c r="F45" s="410">
        <v>456.17</v>
      </c>
      <c r="G45" s="410">
        <v>3512.29</v>
      </c>
      <c r="H45" s="410">
        <v>3968.46</v>
      </c>
      <c r="I45" s="410">
        <v>14424.79</v>
      </c>
      <c r="J45" s="410">
        <v>27307.439999999999</v>
      </c>
      <c r="K45" s="388">
        <v>41732.239999999998</v>
      </c>
    </row>
    <row r="46" spans="1:11" x14ac:dyDescent="0.25">
      <c r="A46" s="1179" t="s">
        <v>1497</v>
      </c>
      <c r="B46" s="408" t="s">
        <v>1498</v>
      </c>
      <c r="C46" s="409">
        <v>0</v>
      </c>
      <c r="D46" s="409">
        <v>0</v>
      </c>
      <c r="E46" s="410">
        <v>0</v>
      </c>
      <c r="F46" s="409">
        <v>67.150000000000006</v>
      </c>
      <c r="G46" s="409">
        <v>46.28</v>
      </c>
      <c r="H46" s="410">
        <v>113.43</v>
      </c>
      <c r="I46" s="409">
        <v>67.150000000000006</v>
      </c>
      <c r="J46" s="409">
        <v>46.28</v>
      </c>
      <c r="K46" s="388">
        <v>113.43</v>
      </c>
    </row>
    <row r="47" spans="1:11" x14ac:dyDescent="0.25">
      <c r="A47" s="1180"/>
      <c r="B47" s="408" t="s">
        <v>1499</v>
      </c>
      <c r="C47" s="409">
        <v>0</v>
      </c>
      <c r="D47" s="409">
        <v>0</v>
      </c>
      <c r="E47" s="410">
        <v>0</v>
      </c>
      <c r="F47" s="409">
        <v>152.04</v>
      </c>
      <c r="G47" s="409">
        <v>152.04</v>
      </c>
      <c r="H47" s="410">
        <v>304.08999999999997</v>
      </c>
      <c r="I47" s="409">
        <v>152.04</v>
      </c>
      <c r="J47" s="409">
        <v>152.04</v>
      </c>
      <c r="K47" s="388">
        <v>304.08999999999997</v>
      </c>
    </row>
    <row r="48" spans="1:11" ht="22.5" x14ac:dyDescent="0.25">
      <c r="A48" s="1180"/>
      <c r="B48" s="408" t="s">
        <v>1500</v>
      </c>
      <c r="C48" s="409">
        <v>0</v>
      </c>
      <c r="D48" s="409">
        <v>0</v>
      </c>
      <c r="E48" s="410">
        <v>0</v>
      </c>
      <c r="F48" s="409">
        <v>23.29</v>
      </c>
      <c r="G48" s="409">
        <v>23.29</v>
      </c>
      <c r="H48" s="410">
        <v>46.58</v>
      </c>
      <c r="I48" s="409">
        <v>23.29</v>
      </c>
      <c r="J48" s="409">
        <v>23.29</v>
      </c>
      <c r="K48" s="388">
        <v>46.58</v>
      </c>
    </row>
    <row r="49" spans="1:12" x14ac:dyDescent="0.25">
      <c r="A49" s="1180"/>
      <c r="B49" s="408" t="s">
        <v>1501</v>
      </c>
      <c r="C49" s="409">
        <v>4999.97</v>
      </c>
      <c r="D49" s="409">
        <v>0</v>
      </c>
      <c r="E49" s="410">
        <v>4999.97</v>
      </c>
      <c r="F49" s="409">
        <v>11207.56</v>
      </c>
      <c r="G49" s="409">
        <v>6207.59</v>
      </c>
      <c r="H49" s="410">
        <v>17415.16</v>
      </c>
      <c r="I49" s="409">
        <v>11207.56</v>
      </c>
      <c r="J49" s="409">
        <v>6207.59</v>
      </c>
      <c r="K49" s="388">
        <v>17415.16</v>
      </c>
    </row>
    <row r="50" spans="1:12" x14ac:dyDescent="0.25">
      <c r="A50" s="1181"/>
      <c r="B50" s="411" t="s">
        <v>26</v>
      </c>
      <c r="C50" s="410">
        <v>4999.97</v>
      </c>
      <c r="D50" s="410">
        <v>0</v>
      </c>
      <c r="E50" s="410">
        <v>4999.97</v>
      </c>
      <c r="F50" s="410">
        <v>11450.05</v>
      </c>
      <c r="G50" s="410">
        <v>6429.2</v>
      </c>
      <c r="H50" s="410">
        <v>17879.25</v>
      </c>
      <c r="I50" s="410">
        <v>11450.05</v>
      </c>
      <c r="J50" s="410">
        <v>6429.2</v>
      </c>
      <c r="K50" s="388">
        <v>17879.25</v>
      </c>
    </row>
    <row r="51" spans="1:12" x14ac:dyDescent="0.25">
      <c r="A51" s="1179" t="s">
        <v>1502</v>
      </c>
      <c r="B51" s="408" t="s">
        <v>3298</v>
      </c>
      <c r="C51" s="409">
        <v>0</v>
      </c>
      <c r="D51" s="409">
        <v>0</v>
      </c>
      <c r="E51" s="410">
        <v>0</v>
      </c>
      <c r="F51" s="409">
        <v>63.58</v>
      </c>
      <c r="G51" s="409">
        <v>63.58</v>
      </c>
      <c r="H51" s="410">
        <v>127.16</v>
      </c>
      <c r="I51" s="409">
        <v>63.58</v>
      </c>
      <c r="J51" s="409">
        <v>63.58</v>
      </c>
      <c r="K51" s="388">
        <v>127.16</v>
      </c>
    </row>
    <row r="52" spans="1:12" x14ac:dyDescent="0.25">
      <c r="A52" s="1180"/>
      <c r="B52" s="408" t="s">
        <v>1503</v>
      </c>
      <c r="C52" s="409">
        <v>2.2200000000000002</v>
      </c>
      <c r="D52" s="409">
        <v>0</v>
      </c>
      <c r="E52" s="410">
        <v>2.2200000000000002</v>
      </c>
      <c r="F52" s="409">
        <v>2.2200000000000002</v>
      </c>
      <c r="G52" s="409">
        <v>0</v>
      </c>
      <c r="H52" s="410">
        <v>2.2200000000000002</v>
      </c>
      <c r="I52" s="409">
        <v>2.2200000000000002</v>
      </c>
      <c r="J52" s="409">
        <v>0</v>
      </c>
      <c r="K52" s="388">
        <v>2.2200000000000002</v>
      </c>
    </row>
    <row r="53" spans="1:12" x14ac:dyDescent="0.25">
      <c r="A53" s="1180"/>
      <c r="B53" s="408" t="s">
        <v>1504</v>
      </c>
      <c r="C53" s="409">
        <v>0</v>
      </c>
      <c r="D53" s="409">
        <v>0</v>
      </c>
      <c r="E53" s="410">
        <v>0</v>
      </c>
      <c r="F53" s="409">
        <v>664.56</v>
      </c>
      <c r="G53" s="409">
        <v>1288.27</v>
      </c>
      <c r="H53" s="410">
        <v>1952.83</v>
      </c>
      <c r="I53" s="409">
        <v>664.56</v>
      </c>
      <c r="J53" s="409">
        <v>1288.27</v>
      </c>
      <c r="K53" s="388">
        <v>1952.83</v>
      </c>
      <c r="L53" s="76"/>
    </row>
    <row r="54" spans="1:12" x14ac:dyDescent="0.25">
      <c r="A54" s="1181"/>
      <c r="B54" s="411" t="s">
        <v>26</v>
      </c>
      <c r="C54" s="410">
        <v>2.2200000000000002</v>
      </c>
      <c r="D54" s="410">
        <v>0</v>
      </c>
      <c r="E54" s="410">
        <v>2.2200000000000002</v>
      </c>
      <c r="F54" s="410">
        <v>730.36</v>
      </c>
      <c r="G54" s="410">
        <v>1351.85</v>
      </c>
      <c r="H54" s="410">
        <v>2082.21</v>
      </c>
      <c r="I54" s="410">
        <v>730.36</v>
      </c>
      <c r="J54" s="410">
        <v>1351.85</v>
      </c>
      <c r="K54" s="388">
        <v>2082.21</v>
      </c>
    </row>
    <row r="55" spans="1:12" x14ac:dyDescent="0.25">
      <c r="A55" s="412" t="s">
        <v>26</v>
      </c>
      <c r="B55" s="413"/>
      <c r="C55" s="410">
        <v>5002.1899999999996</v>
      </c>
      <c r="D55" s="410">
        <v>3158.86</v>
      </c>
      <c r="E55" s="410">
        <v>8161.05</v>
      </c>
      <c r="F55" s="410">
        <v>13915.81</v>
      </c>
      <c r="G55" s="410">
        <v>11829.09</v>
      </c>
      <c r="H55" s="410">
        <v>25744.9</v>
      </c>
      <c r="I55" s="410">
        <v>2136027.3199999998</v>
      </c>
      <c r="J55" s="410">
        <v>2443878.21</v>
      </c>
      <c r="K55" s="388">
        <v>4579905.5199999996</v>
      </c>
    </row>
    <row r="56" spans="1:12" x14ac:dyDescent="0.25">
      <c r="A56" s="78"/>
      <c r="B56" s="79"/>
      <c r="C56" s="79"/>
      <c r="D56" s="79"/>
      <c r="E56" s="79"/>
      <c r="F56" s="79"/>
      <c r="G56" s="79"/>
      <c r="H56" s="79"/>
      <c r="I56" s="79"/>
      <c r="J56" s="79"/>
      <c r="K56" s="76"/>
    </row>
    <row r="57" spans="1:12" x14ac:dyDescent="0.25">
      <c r="A57" s="78"/>
      <c r="B57" s="79"/>
      <c r="C57" s="79"/>
      <c r="D57" s="79"/>
      <c r="E57" s="79"/>
      <c r="F57" s="79"/>
      <c r="G57" s="79"/>
      <c r="H57" s="79"/>
      <c r="I57" s="79"/>
      <c r="J57" s="79"/>
      <c r="K57" s="76"/>
    </row>
    <row r="58" spans="1:12" x14ac:dyDescent="0.25">
      <c r="A58" s="78"/>
      <c r="B58" s="79"/>
      <c r="C58" s="79"/>
      <c r="D58" s="79"/>
      <c r="E58" s="79"/>
      <c r="F58" s="79"/>
      <c r="G58" s="79"/>
      <c r="H58" s="79"/>
      <c r="I58" s="79"/>
      <c r="J58" s="79"/>
      <c r="K58" s="76"/>
    </row>
    <row r="59" spans="1:12" x14ac:dyDescent="0.25">
      <c r="A59" s="78"/>
      <c r="B59" s="79"/>
      <c r="C59" s="79"/>
      <c r="D59" s="79"/>
      <c r="E59" s="79"/>
      <c r="F59" s="79"/>
      <c r="G59" s="79"/>
      <c r="H59" s="79"/>
      <c r="I59" s="79"/>
      <c r="J59" s="79"/>
      <c r="K59" s="76"/>
    </row>
    <row r="60" spans="1:12" x14ac:dyDescent="0.25">
      <c r="A60" s="78"/>
      <c r="B60" s="79"/>
      <c r="C60" s="79"/>
      <c r="D60" s="79"/>
      <c r="E60" s="79"/>
      <c r="F60" s="79"/>
      <c r="G60" s="79"/>
      <c r="H60" s="79"/>
      <c r="I60" s="79"/>
      <c r="J60" s="79"/>
      <c r="K60" s="76"/>
    </row>
    <row r="61" spans="1:12" x14ac:dyDescent="0.25">
      <c r="A61" s="78"/>
      <c r="B61" s="79"/>
      <c r="C61" s="79"/>
      <c r="D61" s="79"/>
      <c r="E61" s="79"/>
      <c r="F61" s="79"/>
      <c r="G61" s="79"/>
      <c r="H61" s="79"/>
      <c r="I61" s="79"/>
      <c r="J61" s="79"/>
      <c r="K61" s="76"/>
    </row>
    <row r="62" spans="1:12" x14ac:dyDescent="0.25">
      <c r="A62" s="78"/>
      <c r="B62" s="79"/>
      <c r="C62" s="79"/>
      <c r="D62" s="79"/>
      <c r="E62" s="79"/>
      <c r="F62" s="79"/>
      <c r="G62" s="79"/>
      <c r="H62" s="79"/>
      <c r="I62" s="79"/>
      <c r="J62" s="79"/>
      <c r="K62" s="76"/>
    </row>
    <row r="63" spans="1:12" x14ac:dyDescent="0.25">
      <c r="A63" s="78"/>
      <c r="B63" s="79"/>
      <c r="C63" s="79"/>
      <c r="D63" s="79"/>
      <c r="E63" s="79"/>
      <c r="F63" s="79"/>
      <c r="G63" s="79"/>
      <c r="H63" s="79"/>
      <c r="I63" s="79"/>
      <c r="J63" s="79"/>
      <c r="K63" s="76"/>
    </row>
    <row r="64" spans="1:12" x14ac:dyDescent="0.25">
      <c r="A64" s="78"/>
      <c r="B64" s="79"/>
      <c r="C64" s="79"/>
      <c r="D64" s="79"/>
      <c r="E64" s="79"/>
      <c r="F64" s="79"/>
      <c r="G64" s="79"/>
      <c r="H64" s="79"/>
      <c r="I64" s="79"/>
      <c r="J64" s="79"/>
      <c r="K64" s="76"/>
    </row>
    <row r="65" spans="1:11" x14ac:dyDescent="0.25">
      <c r="A65" s="78"/>
      <c r="B65" s="79"/>
      <c r="C65" s="79"/>
      <c r="D65" s="79"/>
      <c r="E65" s="79"/>
      <c r="F65" s="79"/>
      <c r="G65" s="79"/>
      <c r="H65" s="79"/>
      <c r="I65" s="79"/>
      <c r="J65" s="79"/>
      <c r="K65" s="76"/>
    </row>
    <row r="66" spans="1:11" x14ac:dyDescent="0.25">
      <c r="A66" s="78"/>
      <c r="B66" s="79"/>
      <c r="C66" s="79"/>
      <c r="D66" s="79"/>
      <c r="E66" s="79"/>
      <c r="F66" s="79"/>
      <c r="G66" s="79"/>
      <c r="H66" s="79"/>
      <c r="I66" s="79"/>
      <c r="J66" s="79"/>
      <c r="K66" s="76"/>
    </row>
    <row r="67" spans="1:11" x14ac:dyDescent="0.25">
      <c r="A67" s="78"/>
      <c r="B67" s="79"/>
      <c r="C67" s="79"/>
      <c r="D67" s="79"/>
      <c r="E67" s="79"/>
      <c r="F67" s="79"/>
      <c r="G67" s="79"/>
      <c r="H67" s="79"/>
      <c r="I67" s="79"/>
      <c r="J67" s="79"/>
      <c r="K67" s="76"/>
    </row>
    <row r="68" spans="1:11" x14ac:dyDescent="0.25">
      <c r="A68" s="78"/>
      <c r="B68" s="79"/>
      <c r="C68" s="79"/>
      <c r="D68" s="79"/>
      <c r="E68" s="79"/>
      <c r="F68" s="79"/>
      <c r="G68" s="79"/>
      <c r="H68" s="79"/>
      <c r="I68" s="79"/>
      <c r="J68" s="79"/>
      <c r="K68" s="76"/>
    </row>
    <row r="69" spans="1:11" x14ac:dyDescent="0.25">
      <c r="A69" s="78"/>
      <c r="B69" s="79"/>
      <c r="C69" s="79"/>
      <c r="D69" s="79"/>
      <c r="E69" s="79"/>
      <c r="F69" s="79"/>
      <c r="G69" s="79"/>
      <c r="H69" s="79"/>
      <c r="I69" s="79"/>
      <c r="J69" s="79"/>
      <c r="K69" s="76"/>
    </row>
    <row r="70" spans="1:11" x14ac:dyDescent="0.25">
      <c r="A70" s="78"/>
      <c r="B70" s="79"/>
      <c r="C70" s="79"/>
      <c r="D70" s="79"/>
      <c r="E70" s="79"/>
      <c r="F70" s="79"/>
      <c r="G70" s="79"/>
      <c r="H70" s="79"/>
      <c r="I70" s="79"/>
      <c r="J70" s="79"/>
      <c r="K70" s="76"/>
    </row>
    <row r="71" spans="1:11" x14ac:dyDescent="0.25">
      <c r="A71" s="78"/>
      <c r="B71" s="79"/>
      <c r="C71" s="79"/>
      <c r="D71" s="79"/>
      <c r="E71" s="79"/>
      <c r="F71" s="79"/>
      <c r="G71" s="79"/>
      <c r="H71" s="79"/>
      <c r="I71" s="79"/>
      <c r="J71" s="79"/>
      <c r="K71" s="76"/>
    </row>
    <row r="72" spans="1:11" x14ac:dyDescent="0.25">
      <c r="A72" s="78"/>
      <c r="B72" s="79"/>
      <c r="C72" s="79"/>
      <c r="D72" s="79"/>
      <c r="E72" s="79"/>
      <c r="F72" s="79"/>
      <c r="G72" s="79"/>
      <c r="H72" s="79"/>
      <c r="I72" s="79"/>
      <c r="J72" s="79"/>
      <c r="K72" s="76"/>
    </row>
    <row r="73" spans="1:11" x14ac:dyDescent="0.25">
      <c r="A73" s="78"/>
      <c r="B73" s="79"/>
      <c r="C73" s="79"/>
      <c r="D73" s="79"/>
      <c r="E73" s="79"/>
      <c r="F73" s="79"/>
      <c r="G73" s="79"/>
      <c r="H73" s="79"/>
      <c r="I73" s="79"/>
      <c r="J73" s="79"/>
      <c r="K73" s="76"/>
    </row>
    <row r="74" spans="1:11" x14ac:dyDescent="0.25">
      <c r="A74" s="78"/>
      <c r="B74" s="79"/>
      <c r="C74" s="79"/>
      <c r="D74" s="79"/>
      <c r="E74" s="79"/>
      <c r="F74" s="79"/>
      <c r="G74" s="79"/>
      <c r="H74" s="79"/>
      <c r="I74" s="79"/>
      <c r="J74" s="79"/>
      <c r="K74" s="76"/>
    </row>
    <row r="75" spans="1:11" x14ac:dyDescent="0.25">
      <c r="A75" s="78"/>
      <c r="B75" s="79"/>
      <c r="C75" s="79"/>
      <c r="D75" s="79"/>
      <c r="E75" s="79"/>
      <c r="F75" s="79"/>
      <c r="G75" s="79"/>
      <c r="H75" s="79"/>
      <c r="I75" s="79"/>
      <c r="J75" s="79"/>
      <c r="K75" s="76"/>
    </row>
    <row r="76" spans="1:11" x14ac:dyDescent="0.25">
      <c r="A76" s="78"/>
      <c r="B76" s="79"/>
      <c r="C76" s="79"/>
      <c r="D76" s="79"/>
      <c r="E76" s="79"/>
      <c r="F76" s="79"/>
      <c r="G76" s="79"/>
      <c r="H76" s="79"/>
      <c r="I76" s="79"/>
      <c r="J76" s="79"/>
      <c r="K76" s="76"/>
    </row>
    <row r="77" spans="1:11" x14ac:dyDescent="0.25">
      <c r="A77" s="78"/>
      <c r="B77" s="79"/>
      <c r="C77" s="79"/>
      <c r="D77" s="79"/>
      <c r="E77" s="79"/>
      <c r="F77" s="79"/>
      <c r="G77" s="79"/>
      <c r="H77" s="79"/>
      <c r="I77" s="79"/>
      <c r="J77" s="79"/>
      <c r="K77" s="76"/>
    </row>
    <row r="78" spans="1:11" x14ac:dyDescent="0.25">
      <c r="A78" s="78"/>
      <c r="B78" s="79"/>
      <c r="C78" s="79"/>
      <c r="D78" s="79"/>
      <c r="E78" s="79"/>
      <c r="F78" s="79"/>
      <c r="G78" s="79"/>
      <c r="H78" s="79"/>
      <c r="I78" s="79"/>
      <c r="J78" s="79"/>
      <c r="K78" s="76"/>
    </row>
    <row r="79" spans="1:11" x14ac:dyDescent="0.25">
      <c r="A79" s="78"/>
      <c r="B79" s="79"/>
      <c r="C79" s="79"/>
      <c r="D79" s="79"/>
      <c r="E79" s="79"/>
      <c r="F79" s="79"/>
      <c r="G79" s="79"/>
      <c r="H79" s="79"/>
      <c r="I79" s="79"/>
      <c r="J79" s="79"/>
      <c r="K79" s="76"/>
    </row>
    <row r="80" spans="1:11" x14ac:dyDescent="0.25">
      <c r="A80" s="78"/>
      <c r="B80" s="79"/>
      <c r="C80" s="79"/>
      <c r="D80" s="79"/>
      <c r="E80" s="79"/>
      <c r="F80" s="79"/>
      <c r="G80" s="79"/>
      <c r="H80" s="79"/>
      <c r="I80" s="79"/>
      <c r="J80" s="79"/>
      <c r="K80" s="76"/>
    </row>
    <row r="81" spans="1:11" x14ac:dyDescent="0.25">
      <c r="A81" s="78"/>
      <c r="B81" s="79"/>
      <c r="C81" s="79"/>
      <c r="D81" s="79"/>
      <c r="E81" s="79"/>
      <c r="F81" s="79"/>
      <c r="G81" s="79"/>
      <c r="H81" s="79"/>
      <c r="I81" s="79"/>
      <c r="J81" s="79"/>
      <c r="K81" s="76"/>
    </row>
    <row r="82" spans="1:11" x14ac:dyDescent="0.25">
      <c r="A82" s="78"/>
      <c r="B82" s="79"/>
      <c r="C82" s="79"/>
      <c r="D82" s="79"/>
      <c r="E82" s="79"/>
      <c r="F82" s="79"/>
      <c r="G82" s="79"/>
      <c r="H82" s="79"/>
      <c r="I82" s="79"/>
      <c r="J82" s="79"/>
      <c r="K82" s="76"/>
    </row>
    <row r="83" spans="1:11" x14ac:dyDescent="0.25">
      <c r="A83" s="78"/>
      <c r="B83" s="79"/>
      <c r="C83" s="79"/>
      <c r="D83" s="79"/>
      <c r="E83" s="79"/>
      <c r="F83" s="79"/>
      <c r="G83" s="79"/>
      <c r="H83" s="79"/>
      <c r="I83" s="79"/>
      <c r="J83" s="79"/>
      <c r="K83" s="76"/>
    </row>
    <row r="84" spans="1:11" x14ac:dyDescent="0.25">
      <c r="A84" s="78"/>
      <c r="B84" s="79"/>
      <c r="C84" s="79"/>
      <c r="D84" s="79"/>
      <c r="E84" s="79"/>
      <c r="F84" s="79"/>
      <c r="G84" s="79"/>
      <c r="H84" s="79"/>
      <c r="I84" s="79"/>
      <c r="J84" s="79"/>
      <c r="K84" s="76"/>
    </row>
    <row r="85" spans="1:11" x14ac:dyDescent="0.25">
      <c r="A85" s="78"/>
      <c r="B85" s="79"/>
      <c r="C85" s="79"/>
      <c r="D85" s="79"/>
      <c r="E85" s="79"/>
      <c r="F85" s="79"/>
      <c r="G85" s="79"/>
      <c r="H85" s="79"/>
      <c r="I85" s="79"/>
      <c r="J85" s="79"/>
      <c r="K85" s="76"/>
    </row>
    <row r="86" spans="1:11" x14ac:dyDescent="0.25">
      <c r="A86" s="78"/>
      <c r="B86" s="79"/>
      <c r="C86" s="79"/>
      <c r="D86" s="79"/>
      <c r="E86" s="79"/>
      <c r="F86" s="79"/>
      <c r="G86" s="79"/>
      <c r="H86" s="79"/>
      <c r="I86" s="79"/>
      <c r="J86" s="79"/>
      <c r="K86" s="76"/>
    </row>
    <row r="87" spans="1:11" x14ac:dyDescent="0.25">
      <c r="A87" s="78"/>
      <c r="B87" s="79"/>
      <c r="C87" s="79"/>
      <c r="D87" s="79"/>
      <c r="E87" s="79"/>
      <c r="F87" s="79"/>
      <c r="G87" s="79"/>
      <c r="H87" s="79"/>
      <c r="I87" s="79"/>
      <c r="J87" s="79"/>
      <c r="K87" s="76"/>
    </row>
    <row r="88" spans="1:11" x14ac:dyDescent="0.25">
      <c r="A88" s="78"/>
      <c r="B88" s="79"/>
      <c r="C88" s="79"/>
      <c r="D88" s="79"/>
      <c r="E88" s="79"/>
      <c r="F88" s="79"/>
      <c r="G88" s="79"/>
      <c r="H88" s="79"/>
      <c r="I88" s="79"/>
      <c r="J88" s="79"/>
      <c r="K88" s="76"/>
    </row>
    <row r="89" spans="1:11" x14ac:dyDescent="0.25">
      <c r="A89" s="78"/>
      <c r="B89" s="79"/>
      <c r="C89" s="79"/>
      <c r="D89" s="79"/>
      <c r="E89" s="79"/>
      <c r="F89" s="79"/>
      <c r="G89" s="79"/>
      <c r="H89" s="79"/>
      <c r="I89" s="79"/>
      <c r="J89" s="79"/>
      <c r="K89" s="76"/>
    </row>
    <row r="90" spans="1:11" x14ac:dyDescent="0.25">
      <c r="A90" s="78"/>
      <c r="B90" s="79"/>
      <c r="C90" s="79"/>
      <c r="D90" s="79"/>
      <c r="E90" s="79"/>
      <c r="F90" s="79"/>
      <c r="G90" s="79"/>
      <c r="H90" s="79"/>
      <c r="I90" s="79"/>
      <c r="J90" s="79"/>
      <c r="K90" s="76"/>
    </row>
    <row r="91" spans="1:11" x14ac:dyDescent="0.25">
      <c r="A91" s="78"/>
      <c r="B91" s="79"/>
      <c r="C91" s="79"/>
      <c r="D91" s="79"/>
      <c r="E91" s="79"/>
      <c r="F91" s="79"/>
      <c r="G91" s="79"/>
      <c r="H91" s="79"/>
      <c r="I91" s="79"/>
      <c r="J91" s="79"/>
      <c r="K91" s="76"/>
    </row>
    <row r="92" spans="1:11" x14ac:dyDescent="0.25">
      <c r="A92" s="78"/>
      <c r="B92" s="79"/>
      <c r="C92" s="79"/>
      <c r="D92" s="79"/>
      <c r="E92" s="79"/>
      <c r="F92" s="79"/>
      <c r="G92" s="79"/>
      <c r="H92" s="79"/>
      <c r="I92" s="79"/>
      <c r="J92" s="79"/>
      <c r="K92" s="76"/>
    </row>
    <row r="93" spans="1:11" x14ac:dyDescent="0.25">
      <c r="A93" s="78"/>
      <c r="B93" s="79"/>
      <c r="C93" s="79"/>
      <c r="D93" s="79"/>
      <c r="E93" s="79"/>
      <c r="F93" s="79"/>
      <c r="G93" s="79"/>
      <c r="H93" s="79"/>
      <c r="I93" s="79"/>
      <c r="J93" s="79"/>
      <c r="K93" s="76"/>
    </row>
    <row r="94" spans="1:11" x14ac:dyDescent="0.25">
      <c r="A94" s="78"/>
      <c r="B94" s="79"/>
      <c r="C94" s="79"/>
      <c r="D94" s="79"/>
      <c r="E94" s="79"/>
      <c r="F94" s="79"/>
      <c r="G94" s="79"/>
      <c r="H94" s="79"/>
      <c r="I94" s="79"/>
      <c r="J94" s="79"/>
      <c r="K94" s="76"/>
    </row>
  </sheetData>
  <mergeCells count="14">
    <mergeCell ref="F4:H4"/>
    <mergeCell ref="I4:K4"/>
    <mergeCell ref="A6:A15"/>
    <mergeCell ref="A35:A45"/>
    <mergeCell ref="A46:A50"/>
    <mergeCell ref="A1:B1"/>
    <mergeCell ref="A51:A54"/>
    <mergeCell ref="A4:B4"/>
    <mergeCell ref="C4:E4"/>
    <mergeCell ref="A16:A21"/>
    <mergeCell ref="A22:A24"/>
    <mergeCell ref="A25:A28"/>
    <mergeCell ref="A29:A30"/>
    <mergeCell ref="A31:A34"/>
  </mergeCells>
  <pageMargins left="0.47" right="0.19685039370078741" top="3.937007874015748E-2" bottom="3.937007874015748E-2" header="0" footer="0.31496062992125984"/>
  <pageSetup paperSize="9" scale="59" orientation="landscape" cellComments="asDisplayed"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50"/>
  </sheetPr>
  <dimension ref="A1:G88"/>
  <sheetViews>
    <sheetView topLeftCell="A14" zoomScaleNormal="100" workbookViewId="0">
      <selection activeCell="F44" sqref="F44"/>
    </sheetView>
  </sheetViews>
  <sheetFormatPr baseColWidth="10" defaultRowHeight="15" x14ac:dyDescent="0.25"/>
  <cols>
    <col min="1" max="1" width="67" style="678" customWidth="1"/>
    <col min="2" max="3" width="14.5703125" style="678" bestFit="1" customWidth="1"/>
    <col min="4" max="4" width="12.7109375" style="678" bestFit="1" customWidth="1"/>
    <col min="5" max="5" width="11.42578125" style="678"/>
    <col min="6" max="7" width="13.42578125" style="678" bestFit="1" customWidth="1"/>
    <col min="8" max="16384" width="11.42578125" style="678"/>
  </cols>
  <sheetData>
    <row r="1" spans="1:4" ht="18.75" x14ac:dyDescent="0.3">
      <c r="A1" s="677" t="s">
        <v>1250</v>
      </c>
    </row>
    <row r="2" spans="1:4" x14ac:dyDescent="0.25">
      <c r="A2" s="678" t="s">
        <v>1267</v>
      </c>
    </row>
    <row r="4" spans="1:4" x14ac:dyDescent="0.25">
      <c r="A4" s="961" t="s">
        <v>2717</v>
      </c>
      <c r="B4" s="963" t="s">
        <v>1695</v>
      </c>
      <c r="C4" s="964"/>
    </row>
    <row r="5" spans="1:4" x14ac:dyDescent="0.25">
      <c r="A5" s="962"/>
      <c r="B5" s="864" t="s">
        <v>3351</v>
      </c>
      <c r="C5" s="864" t="s">
        <v>2612</v>
      </c>
    </row>
    <row r="6" spans="1:4" x14ac:dyDescent="0.25">
      <c r="A6" s="865"/>
      <c r="B6" s="866"/>
      <c r="C6" s="866"/>
    </row>
    <row r="7" spans="1:4" x14ac:dyDescent="0.25">
      <c r="A7" s="867" t="s">
        <v>2767</v>
      </c>
      <c r="B7" s="868">
        <v>45291596.619999997</v>
      </c>
      <c r="C7" s="868">
        <v>44179776.299999997</v>
      </c>
      <c r="D7" s="925"/>
    </row>
    <row r="8" spans="1:4" x14ac:dyDescent="0.25">
      <c r="A8" s="869"/>
      <c r="B8" s="870"/>
      <c r="C8" s="870"/>
    </row>
    <row r="9" spans="1:4" x14ac:dyDescent="0.25">
      <c r="A9" s="871" t="s">
        <v>2768</v>
      </c>
      <c r="B9" s="868">
        <v>40829252.090000004</v>
      </c>
      <c r="C9" s="868">
        <v>40420395.020000003</v>
      </c>
    </row>
    <row r="10" spans="1:4" x14ac:dyDescent="0.25">
      <c r="A10" s="872" t="s">
        <v>2769</v>
      </c>
      <c r="B10" s="873">
        <v>9113524.4700000007</v>
      </c>
      <c r="C10" s="873">
        <v>8766879.0500000007</v>
      </c>
    </row>
    <row r="11" spans="1:4" x14ac:dyDescent="0.25">
      <c r="A11" s="872" t="s">
        <v>2770</v>
      </c>
      <c r="B11" s="873">
        <v>26126542.489999998</v>
      </c>
      <c r="C11" s="873">
        <v>26701954.210000001</v>
      </c>
    </row>
    <row r="12" spans="1:4" x14ac:dyDescent="0.25">
      <c r="A12" s="874" t="s">
        <v>2771</v>
      </c>
      <c r="B12" s="875">
        <v>9597051.2699999996</v>
      </c>
      <c r="C12" s="875">
        <v>9247323.3699999992</v>
      </c>
    </row>
    <row r="13" spans="1:4" x14ac:dyDescent="0.25">
      <c r="A13" s="874" t="s">
        <v>2772</v>
      </c>
      <c r="B13" s="875">
        <v>19704.84</v>
      </c>
      <c r="C13" s="875">
        <v>19704.84</v>
      </c>
    </row>
    <row r="14" spans="1:4" x14ac:dyDescent="0.25">
      <c r="A14" s="874" t="s">
        <v>2773</v>
      </c>
      <c r="B14" s="875">
        <v>89378.95</v>
      </c>
      <c r="C14" s="875">
        <v>82071.41</v>
      </c>
    </row>
    <row r="15" spans="1:4" x14ac:dyDescent="0.25">
      <c r="A15" s="874" t="s">
        <v>2774</v>
      </c>
      <c r="B15" s="875">
        <v>15849971.66</v>
      </c>
      <c r="C15" s="875">
        <v>16868491.98</v>
      </c>
    </row>
    <row r="16" spans="1:4" x14ac:dyDescent="0.25">
      <c r="A16" s="874" t="s">
        <v>2775</v>
      </c>
      <c r="B16" s="875">
        <v>202337.56</v>
      </c>
      <c r="C16" s="875">
        <v>209335.46</v>
      </c>
    </row>
    <row r="17" spans="1:3" x14ac:dyDescent="0.25">
      <c r="A17" s="874" t="s">
        <v>2776</v>
      </c>
      <c r="B17" s="875">
        <v>368098.21</v>
      </c>
      <c r="C17" s="875">
        <v>275027.15000000002</v>
      </c>
    </row>
    <row r="18" spans="1:3" x14ac:dyDescent="0.25">
      <c r="A18" s="872" t="s">
        <v>2777</v>
      </c>
      <c r="B18" s="873">
        <v>5277467.66</v>
      </c>
      <c r="C18" s="873">
        <v>4645446.25</v>
      </c>
    </row>
    <row r="19" spans="1:3" x14ac:dyDescent="0.25">
      <c r="A19" s="872" t="s">
        <v>2778</v>
      </c>
      <c r="B19" s="873">
        <v>311717.46999999997</v>
      </c>
      <c r="C19" s="873">
        <v>306115.51</v>
      </c>
    </row>
    <row r="20" spans="1:3" x14ac:dyDescent="0.25">
      <c r="A20" s="854"/>
      <c r="B20" s="876"/>
      <c r="C20" s="876"/>
    </row>
    <row r="21" spans="1:3" x14ac:dyDescent="0.25">
      <c r="A21" s="871" t="s">
        <v>2779</v>
      </c>
      <c r="B21" s="868">
        <v>4462344.53</v>
      </c>
      <c r="C21" s="868">
        <v>3759381.28</v>
      </c>
    </row>
    <row r="22" spans="1:3" x14ac:dyDescent="0.25">
      <c r="A22" s="872" t="s">
        <v>2780</v>
      </c>
      <c r="B22" s="873">
        <v>252595.26</v>
      </c>
      <c r="C22" s="873">
        <v>253458.88</v>
      </c>
    </row>
    <row r="23" spans="1:3" x14ac:dyDescent="0.25">
      <c r="A23" s="872" t="s">
        <v>3375</v>
      </c>
      <c r="B23" s="873">
        <v>4209749.2699999996</v>
      </c>
      <c r="C23" s="873">
        <v>3505922.4</v>
      </c>
    </row>
    <row r="24" spans="1:3" x14ac:dyDescent="0.25">
      <c r="A24" s="844"/>
      <c r="B24" s="876"/>
      <c r="C24" s="876"/>
    </row>
    <row r="25" spans="1:3" x14ac:dyDescent="0.25">
      <c r="A25" s="867" t="s">
        <v>2781</v>
      </c>
      <c r="B25" s="877">
        <v>0</v>
      </c>
      <c r="C25" s="878" t="s">
        <v>1610</v>
      </c>
    </row>
    <row r="26" spans="1:3" x14ac:dyDescent="0.25">
      <c r="A26" s="844"/>
      <c r="B26" s="876"/>
      <c r="C26" s="876"/>
    </row>
    <row r="27" spans="1:3" x14ac:dyDescent="0.25">
      <c r="A27" s="867" t="s">
        <v>2782</v>
      </c>
      <c r="B27" s="868">
        <v>3016382.01</v>
      </c>
      <c r="C27" s="868">
        <v>3312235.43</v>
      </c>
    </row>
    <row r="28" spans="1:3" x14ac:dyDescent="0.25">
      <c r="A28" s="879" t="s">
        <v>2783</v>
      </c>
      <c r="B28" s="873">
        <v>1700830.09</v>
      </c>
      <c r="C28" s="873">
        <v>2011698.9</v>
      </c>
    </row>
    <row r="29" spans="1:3" x14ac:dyDescent="0.25">
      <c r="A29" s="879" t="s">
        <v>2784</v>
      </c>
      <c r="B29" s="873">
        <v>0.31</v>
      </c>
      <c r="C29" s="873">
        <v>1880</v>
      </c>
    </row>
    <row r="30" spans="1:3" x14ac:dyDescent="0.25">
      <c r="A30" s="879" t="s">
        <v>2785</v>
      </c>
      <c r="B30" s="873">
        <v>1052551.6100000001</v>
      </c>
      <c r="C30" s="873">
        <v>1038656.53</v>
      </c>
    </row>
    <row r="31" spans="1:3" x14ac:dyDescent="0.25">
      <c r="A31" s="879" t="s">
        <v>2786</v>
      </c>
      <c r="B31" s="873">
        <v>263000</v>
      </c>
      <c r="C31" s="873">
        <v>260000</v>
      </c>
    </row>
    <row r="32" spans="1:3" x14ac:dyDescent="0.25">
      <c r="A32" s="844"/>
      <c r="B32" s="876"/>
      <c r="C32" s="876"/>
    </row>
    <row r="33" spans="1:6" x14ac:dyDescent="0.25">
      <c r="A33" s="867" t="s">
        <v>2787</v>
      </c>
      <c r="B33" s="868">
        <v>-8292574.1100000003</v>
      </c>
      <c r="C33" s="868">
        <v>-8112797.4199999999</v>
      </c>
    </row>
    <row r="34" spans="1:6" x14ac:dyDescent="0.25">
      <c r="A34" s="879" t="s">
        <v>2788</v>
      </c>
      <c r="B34" s="873">
        <v>-5937571.4699999997</v>
      </c>
      <c r="C34" s="873">
        <v>-5867411.04</v>
      </c>
    </row>
    <row r="35" spans="1:6" x14ac:dyDescent="0.25">
      <c r="A35" s="879" t="s">
        <v>2789</v>
      </c>
      <c r="B35" s="880">
        <v>0</v>
      </c>
      <c r="C35" s="873">
        <v>0</v>
      </c>
    </row>
    <row r="36" spans="1:6" x14ac:dyDescent="0.25">
      <c r="A36" s="879" t="s">
        <v>2790</v>
      </c>
      <c r="B36" s="873">
        <v>-2355362.64</v>
      </c>
      <c r="C36" s="873">
        <v>-2248471.42</v>
      </c>
    </row>
    <row r="37" spans="1:6" x14ac:dyDescent="0.25">
      <c r="A37" s="879" t="s">
        <v>2791</v>
      </c>
      <c r="B37" s="873">
        <v>360</v>
      </c>
      <c r="C37" s="873">
        <v>3085.04</v>
      </c>
    </row>
    <row r="38" spans="1:6" x14ac:dyDescent="0.25">
      <c r="A38" s="844"/>
      <c r="B38" s="876"/>
      <c r="C38" s="876"/>
    </row>
    <row r="39" spans="1:6" x14ac:dyDescent="0.25">
      <c r="A39" s="867" t="s">
        <v>2792</v>
      </c>
      <c r="B39" s="868">
        <v>-22859508.219999999</v>
      </c>
      <c r="C39" s="868">
        <v>-16059599.32</v>
      </c>
    </row>
    <row r="40" spans="1:6" x14ac:dyDescent="0.25">
      <c r="A40" s="879" t="s">
        <v>2793</v>
      </c>
      <c r="B40" s="873">
        <v>-17141020.77</v>
      </c>
      <c r="C40" s="873">
        <v>-10082998.48</v>
      </c>
    </row>
    <row r="41" spans="1:6" x14ac:dyDescent="0.25">
      <c r="A41" s="881" t="s">
        <v>2794</v>
      </c>
      <c r="B41" s="875">
        <v>-12116753.619999999</v>
      </c>
      <c r="C41" s="875">
        <v>-4911243.58</v>
      </c>
    </row>
    <row r="42" spans="1:6" x14ac:dyDescent="0.25">
      <c r="A42" s="881" t="s">
        <v>2795</v>
      </c>
      <c r="B42" s="875">
        <v>-1345429.37</v>
      </c>
      <c r="C42" s="875">
        <v>-1322078.19</v>
      </c>
    </row>
    <row r="43" spans="1:6" x14ac:dyDescent="0.25">
      <c r="A43" s="881" t="s">
        <v>2796</v>
      </c>
      <c r="B43" s="875">
        <v>-752527.97</v>
      </c>
      <c r="C43" s="875">
        <v>-1076733.4399999999</v>
      </c>
    </row>
    <row r="44" spans="1:6" x14ac:dyDescent="0.25">
      <c r="A44" s="881" t="s">
        <v>2797</v>
      </c>
      <c r="B44" s="875">
        <v>-2926309.81</v>
      </c>
      <c r="C44" s="875">
        <v>-2772943.27</v>
      </c>
      <c r="F44" s="925"/>
    </row>
    <row r="45" spans="1:6" x14ac:dyDescent="0.25">
      <c r="A45" s="879" t="s">
        <v>2798</v>
      </c>
      <c r="B45" s="873">
        <v>-2287150.7799999998</v>
      </c>
      <c r="C45" s="873">
        <v>-1635434.17</v>
      </c>
    </row>
    <row r="46" spans="1:6" x14ac:dyDescent="0.25">
      <c r="A46" s="879" t="s">
        <v>2799</v>
      </c>
      <c r="B46" s="873">
        <v>442628.26</v>
      </c>
      <c r="C46" s="873">
        <v>-1094336.1000000001</v>
      </c>
    </row>
    <row r="47" spans="1:6" x14ac:dyDescent="0.25">
      <c r="A47" s="879" t="s">
        <v>2800</v>
      </c>
      <c r="B47" s="873">
        <v>-1047149.13</v>
      </c>
      <c r="C47" s="873">
        <v>-530042.55000000005</v>
      </c>
      <c r="F47" s="926"/>
    </row>
    <row r="48" spans="1:6" x14ac:dyDescent="0.25">
      <c r="A48" s="879" t="s">
        <v>2801</v>
      </c>
      <c r="B48" s="873">
        <v>-1616815.8</v>
      </c>
      <c r="C48" s="873">
        <v>-1528788.02</v>
      </c>
    </row>
    <row r="49" spans="1:7" x14ac:dyDescent="0.25">
      <c r="A49" s="879" t="s">
        <v>2802</v>
      </c>
      <c r="B49" s="873">
        <v>-1210000</v>
      </c>
      <c r="C49" s="873">
        <v>-1188000</v>
      </c>
    </row>
    <row r="50" spans="1:7" x14ac:dyDescent="0.25">
      <c r="A50" s="844"/>
      <c r="B50" s="876"/>
      <c r="C50" s="876"/>
    </row>
    <row r="51" spans="1:7" x14ac:dyDescent="0.25">
      <c r="A51" s="867" t="s">
        <v>2803</v>
      </c>
      <c r="B51" s="868">
        <v>-14706863.67</v>
      </c>
      <c r="C51" s="868">
        <v>-14223749.74</v>
      </c>
      <c r="F51" s="925"/>
      <c r="G51" s="925"/>
    </row>
    <row r="52" spans="1:7" x14ac:dyDescent="0.25">
      <c r="A52" s="844"/>
      <c r="B52" s="876"/>
      <c r="C52" s="876"/>
      <c r="G52" s="925"/>
    </row>
    <row r="53" spans="1:7" x14ac:dyDescent="0.25">
      <c r="A53" s="867" t="s">
        <v>2804</v>
      </c>
      <c r="B53" s="868">
        <v>2274510.15</v>
      </c>
      <c r="C53" s="868">
        <v>1844735.04</v>
      </c>
    </row>
    <row r="54" spans="1:7" x14ac:dyDescent="0.25">
      <c r="A54" s="844"/>
      <c r="B54" s="876"/>
      <c r="C54" s="876"/>
    </row>
    <row r="55" spans="1:7" x14ac:dyDescent="0.25">
      <c r="A55" s="867" t="s">
        <v>2805</v>
      </c>
      <c r="B55" s="868">
        <v>349443.93</v>
      </c>
      <c r="C55" s="878" t="s">
        <v>1610</v>
      </c>
    </row>
    <row r="56" spans="1:7" x14ac:dyDescent="0.25">
      <c r="A56" s="844"/>
      <c r="B56" s="876"/>
      <c r="C56" s="876"/>
    </row>
    <row r="57" spans="1:7" x14ac:dyDescent="0.25">
      <c r="A57" s="867" t="s">
        <v>2806</v>
      </c>
      <c r="B57" s="868">
        <v>54485.53</v>
      </c>
      <c r="C57" s="868">
        <v>-322961.81</v>
      </c>
    </row>
    <row r="58" spans="1:7" x14ac:dyDescent="0.25">
      <c r="A58" s="879" t="s">
        <v>2807</v>
      </c>
      <c r="B58" s="880">
        <v>0</v>
      </c>
      <c r="C58" s="880">
        <v>0</v>
      </c>
    </row>
    <row r="59" spans="1:7" x14ac:dyDescent="0.25">
      <c r="A59" s="879" t="s">
        <v>2808</v>
      </c>
      <c r="B59" s="873">
        <v>54485.53</v>
      </c>
      <c r="C59" s="873">
        <v>-322961.81</v>
      </c>
    </row>
    <row r="60" spans="1:7" x14ac:dyDescent="0.25">
      <c r="A60" s="844"/>
      <c r="B60" s="876"/>
      <c r="C60" s="876"/>
    </row>
    <row r="61" spans="1:7" x14ac:dyDescent="0.25">
      <c r="A61" s="867" t="s">
        <v>2809</v>
      </c>
      <c r="B61" s="868">
        <v>-497319.56</v>
      </c>
      <c r="C61" s="868">
        <v>-9418.56</v>
      </c>
    </row>
    <row r="62" spans="1:7" x14ac:dyDescent="0.25">
      <c r="A62" s="879" t="s">
        <v>2810</v>
      </c>
      <c r="B62" s="873">
        <v>18364.57</v>
      </c>
      <c r="C62" s="880">
        <v>0</v>
      </c>
    </row>
    <row r="63" spans="1:7" x14ac:dyDescent="0.25">
      <c r="A63" s="879" t="s">
        <v>2811</v>
      </c>
      <c r="B63" s="873">
        <v>-515684.13</v>
      </c>
      <c r="C63" s="873">
        <v>-9418.56</v>
      </c>
    </row>
    <row r="64" spans="1:7" x14ac:dyDescent="0.25">
      <c r="A64" s="860"/>
      <c r="B64" s="876"/>
      <c r="C64" s="876"/>
    </row>
    <row r="65" spans="1:3" x14ac:dyDescent="0.25">
      <c r="A65" s="882" t="s">
        <v>2812</v>
      </c>
      <c r="B65" s="883">
        <v>4630152.68</v>
      </c>
      <c r="C65" s="883">
        <v>10608219.92</v>
      </c>
    </row>
    <row r="66" spans="1:3" x14ac:dyDescent="0.25">
      <c r="A66" s="865"/>
      <c r="B66" s="870"/>
      <c r="C66" s="870"/>
    </row>
    <row r="67" spans="1:3" x14ac:dyDescent="0.25">
      <c r="A67" s="867" t="s">
        <v>2813</v>
      </c>
      <c r="B67" s="868">
        <v>530266.53</v>
      </c>
      <c r="C67" s="868">
        <v>541245.46</v>
      </c>
    </row>
    <row r="68" spans="1:3" x14ac:dyDescent="0.25">
      <c r="A68" s="879" t="s">
        <v>2814</v>
      </c>
      <c r="B68" s="880">
        <v>0</v>
      </c>
      <c r="C68" s="880">
        <v>0</v>
      </c>
    </row>
    <row r="69" spans="1:3" x14ac:dyDescent="0.25">
      <c r="A69" s="879" t="s">
        <v>2815</v>
      </c>
      <c r="B69" s="873">
        <v>530266.53</v>
      </c>
      <c r="C69" s="873">
        <v>541245.46</v>
      </c>
    </row>
    <row r="70" spans="1:3" x14ac:dyDescent="0.25">
      <c r="A70" s="879" t="s">
        <v>2816</v>
      </c>
      <c r="B70" s="880">
        <v>0</v>
      </c>
      <c r="C70" s="880">
        <v>0</v>
      </c>
    </row>
    <row r="71" spans="1:3" x14ac:dyDescent="0.25">
      <c r="A71" s="865"/>
      <c r="B71" s="870"/>
      <c r="C71" s="870"/>
    </row>
    <row r="72" spans="1:3" x14ac:dyDescent="0.25">
      <c r="A72" s="867" t="s">
        <v>2817</v>
      </c>
      <c r="B72" s="868">
        <v>-528793.05000000005</v>
      </c>
      <c r="C72" s="868">
        <v>-136033.26999999999</v>
      </c>
    </row>
    <row r="73" spans="1:3" x14ac:dyDescent="0.25">
      <c r="A73" s="879" t="s">
        <v>2818</v>
      </c>
      <c r="B73" s="873">
        <v>-528793.05000000005</v>
      </c>
      <c r="C73" s="873">
        <v>-136033.26999999999</v>
      </c>
    </row>
    <row r="74" spans="1:3" x14ac:dyDescent="0.25">
      <c r="A74" s="879" t="s">
        <v>2819</v>
      </c>
      <c r="B74" s="880">
        <v>0</v>
      </c>
      <c r="C74" s="880">
        <v>0</v>
      </c>
    </row>
    <row r="75" spans="1:3" x14ac:dyDescent="0.25">
      <c r="A75" s="865"/>
      <c r="B75" s="870"/>
      <c r="C75" s="870"/>
    </row>
    <row r="76" spans="1:3" x14ac:dyDescent="0.25">
      <c r="A76" s="867" t="s">
        <v>2820</v>
      </c>
      <c r="B76" s="877">
        <v>0</v>
      </c>
      <c r="C76" s="877">
        <v>0</v>
      </c>
    </row>
    <row r="77" spans="1:3" x14ac:dyDescent="0.25">
      <c r="A77" s="865"/>
      <c r="B77" s="870"/>
      <c r="C77" s="870"/>
    </row>
    <row r="78" spans="1:3" x14ac:dyDescent="0.25">
      <c r="A78" s="867" t="s">
        <v>2821</v>
      </c>
      <c r="B78" s="884" t="s">
        <v>1610</v>
      </c>
      <c r="C78" s="877">
        <v>0</v>
      </c>
    </row>
    <row r="79" spans="1:3" x14ac:dyDescent="0.25">
      <c r="A79" s="879" t="s">
        <v>2807</v>
      </c>
      <c r="B79" s="880">
        <v>0</v>
      </c>
      <c r="C79" s="880">
        <v>0</v>
      </c>
    </row>
    <row r="80" spans="1:3" x14ac:dyDescent="0.25">
      <c r="A80" s="879" t="s">
        <v>2808</v>
      </c>
      <c r="B80" s="885" t="s">
        <v>1610</v>
      </c>
      <c r="C80" s="880">
        <v>0</v>
      </c>
    </row>
    <row r="81" spans="1:3" x14ac:dyDescent="0.25">
      <c r="A81" s="886"/>
      <c r="B81" s="870"/>
      <c r="C81" s="870"/>
    </row>
    <row r="82" spans="1:3" x14ac:dyDescent="0.25">
      <c r="A82" s="882" t="s">
        <v>2822</v>
      </c>
      <c r="B82" s="883">
        <v>1473.48</v>
      </c>
      <c r="C82" s="883">
        <v>405212.19</v>
      </c>
    </row>
    <row r="83" spans="1:3" x14ac:dyDescent="0.25">
      <c r="A83" s="886"/>
      <c r="B83" s="870"/>
      <c r="C83" s="870"/>
    </row>
    <row r="84" spans="1:3" x14ac:dyDescent="0.25">
      <c r="A84" s="882" t="s">
        <v>2823</v>
      </c>
      <c r="B84" s="883">
        <v>4631626.16</v>
      </c>
      <c r="C84" s="883">
        <v>11013432.109999999</v>
      </c>
    </row>
    <row r="85" spans="1:3" x14ac:dyDescent="0.25">
      <c r="A85" s="865"/>
      <c r="B85" s="870"/>
      <c r="C85" s="870"/>
    </row>
    <row r="86" spans="1:3" x14ac:dyDescent="0.25">
      <c r="A86" s="867" t="s">
        <v>2824</v>
      </c>
      <c r="B86" s="868">
        <v>-546960.43999999994</v>
      </c>
      <c r="C86" s="868">
        <v>-18640.66</v>
      </c>
    </row>
    <row r="87" spans="1:3" x14ac:dyDescent="0.25">
      <c r="A87" s="860"/>
      <c r="B87" s="876"/>
      <c r="C87" s="876"/>
    </row>
    <row r="88" spans="1:3" x14ac:dyDescent="0.25">
      <c r="A88" s="887" t="s">
        <v>2825</v>
      </c>
      <c r="B88" s="888">
        <v>4084665.72</v>
      </c>
      <c r="C88" s="888">
        <v>10994791.449999999</v>
      </c>
    </row>
  </sheetData>
  <mergeCells count="2">
    <mergeCell ref="A4:A5"/>
    <mergeCell ref="B4:C4"/>
  </mergeCells>
  <pageMargins left="0.7" right="0.7" top="0.75" bottom="0.75" header="0.3" footer="0.3"/>
  <pageSetup paperSize="9" scale="75" orientation="portrait"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Hoja46">
    <tabColor rgb="FF00B050"/>
  </sheetPr>
  <dimension ref="A1:K148"/>
  <sheetViews>
    <sheetView workbookViewId="0">
      <selection activeCell="E32" sqref="E32"/>
    </sheetView>
  </sheetViews>
  <sheetFormatPr baseColWidth="10" defaultRowHeight="15" x14ac:dyDescent="0.25"/>
  <cols>
    <col min="1" max="10" width="14.7109375" style="74" customWidth="1"/>
    <col min="11" max="16384" width="11.42578125" style="74"/>
  </cols>
  <sheetData>
    <row r="1" spans="1:11" ht="18.75" x14ac:dyDescent="0.3">
      <c r="A1" s="223" t="s">
        <v>980</v>
      </c>
      <c r="B1" s="157"/>
      <c r="C1" s="157"/>
      <c r="D1" s="157"/>
    </row>
    <row r="2" spans="1:11" x14ac:dyDescent="0.25">
      <c r="A2" s="157"/>
      <c r="B2" s="157"/>
      <c r="C2" s="157"/>
      <c r="D2" s="157"/>
    </row>
    <row r="3" spans="1:11" x14ac:dyDescent="0.25">
      <c r="A3" s="370"/>
      <c r="B3"/>
      <c r="C3"/>
      <c r="D3" s="157"/>
    </row>
    <row r="4" spans="1:11" x14ac:dyDescent="0.25">
      <c r="A4" s="373" t="s">
        <v>1373</v>
      </c>
      <c r="B4" s="373" t="s">
        <v>1374</v>
      </c>
      <c r="C4" s="374" t="s">
        <v>26</v>
      </c>
      <c r="D4" s="157"/>
    </row>
    <row r="5" spans="1:11" x14ac:dyDescent="0.25">
      <c r="A5" s="387">
        <v>6496.56</v>
      </c>
      <c r="B5" s="387">
        <v>6477.69</v>
      </c>
      <c r="C5" s="388">
        <v>12974.24</v>
      </c>
      <c r="D5" s="160"/>
      <c r="E5" s="76"/>
      <c r="F5" s="76"/>
      <c r="G5" s="76"/>
      <c r="H5" s="76"/>
      <c r="I5" s="76"/>
      <c r="J5" s="76"/>
      <c r="K5" s="76"/>
    </row>
    <row r="6" spans="1:11" x14ac:dyDescent="0.25">
      <c r="A6" s="160"/>
      <c r="B6" s="160"/>
      <c r="C6" s="160"/>
      <c r="D6" s="160"/>
      <c r="E6" s="76"/>
      <c r="F6" s="76"/>
      <c r="G6" s="76"/>
      <c r="H6" s="76"/>
      <c r="I6" s="76"/>
      <c r="J6" s="76"/>
      <c r="K6" s="76"/>
    </row>
    <row r="7" spans="1:11" x14ac:dyDescent="0.25">
      <c r="A7" s="160"/>
      <c r="B7" s="160"/>
      <c r="C7" s="160"/>
      <c r="D7" s="160"/>
      <c r="E7" s="76"/>
      <c r="F7" s="76"/>
      <c r="G7" s="76"/>
      <c r="H7" s="76"/>
      <c r="I7" s="76"/>
      <c r="J7" s="76"/>
      <c r="K7" s="76"/>
    </row>
    <row r="8" spans="1:11" x14ac:dyDescent="0.25">
      <c r="A8" s="160"/>
      <c r="B8" s="160"/>
      <c r="C8" s="160"/>
      <c r="D8" s="160"/>
      <c r="E8" s="76"/>
      <c r="F8" s="76"/>
      <c r="G8" s="76"/>
      <c r="H8" s="76"/>
      <c r="I8" s="76"/>
      <c r="J8" s="76"/>
      <c r="K8" s="76"/>
    </row>
    <row r="9" spans="1:11" x14ac:dyDescent="0.25">
      <c r="A9" s="160"/>
      <c r="B9" s="160"/>
      <c r="C9" s="160"/>
      <c r="D9" s="160"/>
      <c r="E9" s="76"/>
      <c r="F9" s="76"/>
      <c r="G9" s="76"/>
      <c r="H9" s="76"/>
      <c r="I9" s="76"/>
      <c r="J9" s="76"/>
      <c r="K9" s="76"/>
    </row>
    <row r="10" spans="1:11" x14ac:dyDescent="0.25">
      <c r="A10" s="160"/>
      <c r="B10" s="160"/>
      <c r="C10" s="160"/>
      <c r="D10" s="160"/>
      <c r="E10" s="76"/>
      <c r="F10" s="76"/>
      <c r="G10" s="76"/>
      <c r="H10" s="76"/>
      <c r="I10" s="76"/>
      <c r="J10" s="76"/>
      <c r="K10" s="76"/>
    </row>
    <row r="11" spans="1:11" x14ac:dyDescent="0.25">
      <c r="A11" s="160"/>
      <c r="B11" s="160"/>
      <c r="C11" s="160"/>
      <c r="D11" s="160"/>
      <c r="E11" s="76"/>
      <c r="F11" s="76"/>
      <c r="G11" s="76"/>
      <c r="H11" s="76"/>
      <c r="I11" s="76"/>
      <c r="J11" s="76"/>
      <c r="K11" s="76"/>
    </row>
    <row r="12" spans="1:11" x14ac:dyDescent="0.25">
      <c r="A12" s="160"/>
      <c r="B12" s="160"/>
      <c r="C12" s="160"/>
      <c r="D12" s="160"/>
      <c r="E12" s="76"/>
      <c r="F12" s="76"/>
      <c r="G12" s="76"/>
      <c r="H12" s="76"/>
      <c r="I12" s="76"/>
      <c r="J12" s="76"/>
      <c r="K12" s="76"/>
    </row>
    <row r="13" spans="1:11" x14ac:dyDescent="0.25">
      <c r="A13" s="160"/>
      <c r="B13" s="160"/>
      <c r="C13" s="160"/>
      <c r="D13" s="160"/>
      <c r="E13" s="76"/>
      <c r="F13" s="76"/>
      <c r="G13" s="76"/>
      <c r="H13" s="76"/>
      <c r="I13" s="76"/>
      <c r="J13" s="76"/>
      <c r="K13" s="76"/>
    </row>
    <row r="14" spans="1:11" x14ac:dyDescent="0.25">
      <c r="A14" s="76"/>
      <c r="B14" s="76"/>
      <c r="C14" s="76"/>
      <c r="D14" s="76"/>
      <c r="E14" s="76"/>
      <c r="F14" s="76"/>
      <c r="G14" s="76"/>
      <c r="H14" s="76"/>
      <c r="I14" s="76"/>
      <c r="J14" s="76"/>
      <c r="K14" s="76"/>
    </row>
    <row r="15" spans="1:11" x14ac:dyDescent="0.25">
      <c r="A15" s="76"/>
      <c r="B15" s="76"/>
      <c r="C15" s="76"/>
      <c r="D15" s="76"/>
      <c r="E15" s="76"/>
      <c r="F15" s="76"/>
      <c r="G15" s="76"/>
      <c r="H15" s="76"/>
      <c r="I15" s="76"/>
      <c r="J15" s="76"/>
      <c r="K15" s="76"/>
    </row>
    <row r="16" spans="1:11" x14ac:dyDescent="0.25">
      <c r="A16" s="76"/>
      <c r="B16" s="76"/>
      <c r="C16" s="76"/>
      <c r="D16" s="76"/>
      <c r="E16" s="76"/>
      <c r="F16" s="76"/>
      <c r="G16" s="76"/>
      <c r="H16" s="76"/>
      <c r="I16" s="76"/>
      <c r="J16" s="76"/>
      <c r="K16" s="76"/>
    </row>
    <row r="17" spans="1:11" x14ac:dyDescent="0.25">
      <c r="A17" s="76"/>
      <c r="B17" s="76"/>
      <c r="C17" s="76"/>
      <c r="D17" s="76"/>
      <c r="E17" s="76"/>
      <c r="F17" s="76"/>
      <c r="G17" s="76"/>
      <c r="H17" s="76"/>
      <c r="I17" s="76"/>
      <c r="J17" s="76"/>
      <c r="K17" s="76"/>
    </row>
    <row r="18" spans="1:11" x14ac:dyDescent="0.25">
      <c r="A18" s="76"/>
      <c r="B18" s="76"/>
      <c r="C18" s="76"/>
      <c r="D18" s="76"/>
      <c r="E18" s="76"/>
      <c r="F18" s="76"/>
      <c r="G18" s="76"/>
      <c r="H18" s="76"/>
      <c r="I18" s="76"/>
      <c r="J18" s="76"/>
      <c r="K18" s="76"/>
    </row>
    <row r="19" spans="1:11" x14ac:dyDescent="0.25">
      <c r="A19" s="76"/>
      <c r="B19" s="76"/>
      <c r="C19" s="76"/>
      <c r="D19" s="76"/>
      <c r="E19" s="76"/>
      <c r="F19" s="76"/>
      <c r="G19" s="76"/>
      <c r="H19" s="76"/>
      <c r="I19" s="76"/>
      <c r="J19" s="76"/>
      <c r="K19" s="76"/>
    </row>
    <row r="20" spans="1:11" x14ac:dyDescent="0.25">
      <c r="A20" s="76"/>
      <c r="B20" s="76"/>
      <c r="C20" s="76"/>
      <c r="D20" s="76"/>
      <c r="E20" s="76"/>
      <c r="F20" s="76"/>
      <c r="G20" s="76"/>
      <c r="H20" s="76"/>
      <c r="I20" s="76"/>
      <c r="J20" s="76"/>
      <c r="K20" s="76"/>
    </row>
    <row r="21" spans="1:11" x14ac:dyDescent="0.25">
      <c r="A21" s="76"/>
      <c r="B21" s="76"/>
      <c r="C21" s="76"/>
      <c r="D21" s="76"/>
      <c r="E21" s="76"/>
      <c r="F21" s="76"/>
      <c r="G21" s="76"/>
      <c r="H21" s="76"/>
      <c r="I21" s="76"/>
      <c r="J21" s="76"/>
      <c r="K21" s="76"/>
    </row>
    <row r="22" spans="1:11" x14ac:dyDescent="0.25">
      <c r="A22" s="76"/>
      <c r="B22" s="76"/>
      <c r="C22" s="76"/>
      <c r="D22" s="76"/>
      <c r="E22" s="76"/>
      <c r="F22" s="76"/>
      <c r="G22" s="76"/>
      <c r="H22" s="76"/>
      <c r="I22" s="76"/>
      <c r="J22" s="76"/>
      <c r="K22" s="76"/>
    </row>
    <row r="23" spans="1:11" x14ac:dyDescent="0.25">
      <c r="A23" s="76"/>
      <c r="B23" s="76"/>
      <c r="C23" s="76"/>
      <c r="D23" s="76"/>
      <c r="E23" s="76"/>
      <c r="F23" s="76"/>
      <c r="G23" s="76"/>
      <c r="H23" s="76"/>
      <c r="I23" s="76"/>
      <c r="J23" s="76"/>
      <c r="K23" s="76"/>
    </row>
    <row r="24" spans="1:11" x14ac:dyDescent="0.25">
      <c r="A24" s="76"/>
      <c r="B24" s="76"/>
      <c r="C24" s="76"/>
      <c r="D24" s="76"/>
      <c r="E24" s="76"/>
      <c r="F24" s="76"/>
      <c r="G24" s="76"/>
      <c r="H24" s="76"/>
      <c r="I24" s="76"/>
      <c r="J24" s="76"/>
      <c r="K24" s="76"/>
    </row>
    <row r="25" spans="1:11" x14ac:dyDescent="0.25">
      <c r="A25" s="76"/>
      <c r="B25" s="76"/>
      <c r="C25" s="76"/>
      <c r="D25" s="76"/>
      <c r="E25" s="76"/>
      <c r="F25" s="76"/>
      <c r="G25" s="76"/>
      <c r="H25" s="76"/>
      <c r="I25" s="76"/>
      <c r="J25" s="76"/>
      <c r="K25" s="76"/>
    </row>
    <row r="26" spans="1:11" x14ac:dyDescent="0.25">
      <c r="A26" s="76"/>
      <c r="B26" s="76"/>
      <c r="C26" s="76"/>
      <c r="D26" s="76"/>
      <c r="E26" s="76"/>
      <c r="F26" s="76"/>
      <c r="G26" s="76"/>
      <c r="H26" s="76"/>
      <c r="I26" s="76"/>
      <c r="J26" s="76"/>
      <c r="K26" s="76"/>
    </row>
    <row r="27" spans="1:11" x14ac:dyDescent="0.25">
      <c r="A27" s="76"/>
      <c r="B27" s="76"/>
      <c r="C27" s="76"/>
      <c r="D27" s="76"/>
      <c r="E27" s="76"/>
      <c r="F27" s="76"/>
      <c r="G27" s="76"/>
      <c r="H27" s="76"/>
      <c r="I27" s="76"/>
      <c r="J27" s="76"/>
      <c r="K27" s="76"/>
    </row>
    <row r="28" spans="1:11" x14ac:dyDescent="0.25">
      <c r="A28" s="76"/>
      <c r="B28" s="76"/>
      <c r="C28" s="76"/>
      <c r="D28" s="76"/>
      <c r="E28" s="76"/>
      <c r="F28" s="76"/>
      <c r="G28" s="76"/>
      <c r="H28" s="76"/>
      <c r="I28" s="76"/>
      <c r="J28" s="76"/>
      <c r="K28" s="76"/>
    </row>
    <row r="29" spans="1:11" x14ac:dyDescent="0.25">
      <c r="A29" s="76"/>
      <c r="B29" s="76"/>
      <c r="C29" s="76"/>
      <c r="D29" s="76"/>
      <c r="E29" s="76"/>
      <c r="F29" s="76"/>
      <c r="G29" s="76"/>
      <c r="H29" s="76"/>
      <c r="I29" s="76"/>
      <c r="J29" s="76"/>
      <c r="K29" s="76"/>
    </row>
    <row r="30" spans="1:11" x14ac:dyDescent="0.25">
      <c r="A30" s="76"/>
      <c r="B30" s="76"/>
      <c r="C30" s="76"/>
      <c r="D30" s="76"/>
      <c r="E30" s="76"/>
      <c r="F30" s="76"/>
      <c r="G30" s="76"/>
      <c r="H30" s="76"/>
      <c r="I30" s="76"/>
      <c r="J30" s="76"/>
      <c r="K30" s="76"/>
    </row>
    <row r="31" spans="1:11" x14ac:dyDescent="0.25">
      <c r="A31" s="76"/>
      <c r="B31" s="76"/>
      <c r="C31" s="76"/>
      <c r="D31" s="76"/>
      <c r="E31" s="76"/>
      <c r="F31" s="76"/>
      <c r="G31" s="76"/>
      <c r="H31" s="76"/>
      <c r="I31" s="76"/>
      <c r="J31" s="76"/>
      <c r="K31" s="76"/>
    </row>
    <row r="32" spans="1:11" x14ac:dyDescent="0.25">
      <c r="A32" s="76"/>
      <c r="B32" s="76"/>
      <c r="C32" s="76"/>
      <c r="D32" s="76"/>
      <c r="E32" s="76"/>
      <c r="F32" s="76"/>
      <c r="G32" s="76"/>
      <c r="H32" s="76"/>
      <c r="I32" s="76"/>
      <c r="J32" s="76"/>
      <c r="K32" s="76"/>
    </row>
    <row r="33" spans="1:11" x14ac:dyDescent="0.25">
      <c r="A33" s="76"/>
      <c r="B33" s="76"/>
      <c r="C33" s="76"/>
      <c r="D33" s="76"/>
      <c r="E33" s="76"/>
      <c r="F33" s="76"/>
      <c r="G33" s="76"/>
      <c r="H33" s="76"/>
      <c r="I33" s="76"/>
      <c r="J33" s="76"/>
      <c r="K33" s="76"/>
    </row>
    <row r="34" spans="1:11" x14ac:dyDescent="0.25">
      <c r="A34" s="76"/>
      <c r="B34" s="76"/>
      <c r="C34" s="76"/>
      <c r="D34" s="76"/>
      <c r="E34" s="76"/>
      <c r="F34" s="76"/>
      <c r="G34" s="76"/>
      <c r="H34" s="76"/>
      <c r="I34" s="76"/>
      <c r="J34" s="76"/>
      <c r="K34" s="76"/>
    </row>
    <row r="35" spans="1:11" x14ac:dyDescent="0.25">
      <c r="A35" s="76"/>
      <c r="B35" s="76"/>
      <c r="C35" s="76"/>
      <c r="D35" s="76"/>
      <c r="E35" s="76"/>
      <c r="F35" s="76"/>
      <c r="G35" s="76"/>
      <c r="H35" s="76"/>
      <c r="I35" s="76"/>
      <c r="J35" s="76"/>
      <c r="K35" s="76"/>
    </row>
    <row r="36" spans="1:11" x14ac:dyDescent="0.25">
      <c r="A36" s="76"/>
      <c r="B36" s="76"/>
      <c r="C36" s="76"/>
      <c r="D36" s="76"/>
      <c r="E36" s="76"/>
      <c r="F36" s="76"/>
      <c r="G36" s="76"/>
      <c r="H36" s="76"/>
      <c r="I36" s="76"/>
      <c r="J36" s="76"/>
      <c r="K36" s="76"/>
    </row>
    <row r="37" spans="1:11" x14ac:dyDescent="0.25">
      <c r="A37" s="76"/>
      <c r="B37" s="76"/>
      <c r="C37" s="76"/>
      <c r="D37" s="76"/>
      <c r="E37" s="76"/>
      <c r="F37" s="76"/>
      <c r="G37" s="76"/>
      <c r="H37" s="76"/>
      <c r="I37" s="76"/>
      <c r="J37" s="76"/>
      <c r="K37" s="76"/>
    </row>
    <row r="38" spans="1:11" x14ac:dyDescent="0.25">
      <c r="A38" s="76"/>
      <c r="B38" s="76"/>
      <c r="C38" s="76"/>
      <c r="D38" s="76"/>
      <c r="E38" s="76"/>
      <c r="F38" s="76"/>
      <c r="G38" s="76"/>
      <c r="H38" s="76"/>
      <c r="I38" s="76"/>
      <c r="J38" s="76"/>
      <c r="K38" s="76"/>
    </row>
    <row r="39" spans="1:11" x14ac:dyDescent="0.25">
      <c r="A39" s="76"/>
      <c r="B39" s="76"/>
      <c r="C39" s="76"/>
      <c r="D39" s="76"/>
      <c r="E39" s="76"/>
      <c r="F39" s="76"/>
      <c r="G39" s="76"/>
      <c r="H39" s="76"/>
      <c r="I39" s="76"/>
      <c r="J39" s="76"/>
      <c r="K39" s="76"/>
    </row>
    <row r="40" spans="1:11" x14ac:dyDescent="0.25">
      <c r="A40" s="76"/>
      <c r="B40" s="76"/>
      <c r="C40" s="76"/>
      <c r="D40" s="76"/>
      <c r="E40" s="76"/>
      <c r="F40" s="76"/>
      <c r="G40" s="76"/>
      <c r="H40" s="76"/>
      <c r="I40" s="76"/>
      <c r="J40" s="76"/>
      <c r="K40" s="76"/>
    </row>
    <row r="41" spans="1:11" x14ac:dyDescent="0.25">
      <c r="A41" s="76"/>
      <c r="B41" s="76"/>
      <c r="C41" s="76"/>
      <c r="D41" s="76"/>
      <c r="E41" s="76"/>
      <c r="F41" s="76"/>
      <c r="G41" s="76"/>
      <c r="H41" s="76"/>
      <c r="I41" s="76"/>
      <c r="J41" s="76"/>
      <c r="K41" s="76"/>
    </row>
    <row r="42" spans="1:11" x14ac:dyDescent="0.25">
      <c r="A42" s="76"/>
      <c r="B42" s="76"/>
      <c r="C42" s="76"/>
      <c r="D42" s="76"/>
      <c r="E42" s="76"/>
      <c r="F42" s="76"/>
      <c r="G42" s="76"/>
      <c r="H42" s="76"/>
      <c r="I42" s="76"/>
      <c r="J42" s="76"/>
      <c r="K42" s="76"/>
    </row>
    <row r="43" spans="1:11" x14ac:dyDescent="0.25">
      <c r="A43" s="76"/>
      <c r="B43" s="76"/>
      <c r="C43" s="76"/>
      <c r="D43" s="76"/>
      <c r="E43" s="76"/>
      <c r="F43" s="76"/>
      <c r="G43" s="76"/>
      <c r="H43" s="76"/>
      <c r="I43" s="76"/>
      <c r="J43" s="76"/>
      <c r="K43" s="76"/>
    </row>
    <row r="44" spans="1:11" x14ac:dyDescent="0.25">
      <c r="A44" s="76"/>
      <c r="B44" s="76"/>
      <c r="C44" s="76"/>
      <c r="D44" s="76"/>
      <c r="E44" s="76"/>
      <c r="F44" s="76"/>
      <c r="G44" s="76"/>
      <c r="H44" s="76"/>
      <c r="I44" s="76"/>
      <c r="J44" s="76"/>
      <c r="K44" s="76"/>
    </row>
    <row r="45" spans="1:11" x14ac:dyDescent="0.25">
      <c r="A45" s="76"/>
      <c r="B45" s="76"/>
      <c r="C45" s="76"/>
      <c r="D45" s="76"/>
      <c r="E45" s="76"/>
      <c r="F45" s="76"/>
      <c r="G45" s="76"/>
      <c r="H45" s="76"/>
      <c r="I45" s="76"/>
      <c r="J45" s="76"/>
      <c r="K45" s="76"/>
    </row>
    <row r="46" spans="1:11" x14ac:dyDescent="0.25">
      <c r="A46" s="76"/>
      <c r="B46" s="76"/>
      <c r="C46" s="76"/>
      <c r="D46" s="76"/>
      <c r="E46" s="76"/>
      <c r="F46" s="76"/>
      <c r="G46" s="76"/>
      <c r="H46" s="76"/>
      <c r="I46" s="76"/>
      <c r="J46" s="76"/>
      <c r="K46" s="76"/>
    </row>
    <row r="47" spans="1:11" x14ac:dyDescent="0.25">
      <c r="A47" s="76"/>
      <c r="B47" s="76"/>
      <c r="C47" s="76"/>
      <c r="D47" s="76"/>
      <c r="E47" s="76"/>
      <c r="F47" s="76"/>
      <c r="G47" s="76"/>
      <c r="H47" s="76"/>
      <c r="I47" s="76"/>
      <c r="J47" s="76"/>
      <c r="K47" s="76"/>
    </row>
    <row r="48" spans="1:11" x14ac:dyDescent="0.25">
      <c r="A48" s="76"/>
      <c r="B48" s="76"/>
      <c r="C48" s="76"/>
      <c r="D48" s="76"/>
      <c r="E48" s="76"/>
      <c r="F48" s="76"/>
      <c r="G48" s="76"/>
      <c r="H48" s="76"/>
      <c r="I48" s="76"/>
      <c r="J48" s="76"/>
      <c r="K48" s="76"/>
    </row>
    <row r="49" spans="1:11" x14ac:dyDescent="0.25">
      <c r="A49" s="76"/>
      <c r="B49" s="76"/>
      <c r="C49" s="76"/>
      <c r="D49" s="76"/>
      <c r="E49" s="76"/>
      <c r="F49" s="76"/>
      <c r="G49" s="76"/>
      <c r="H49" s="76"/>
      <c r="I49" s="76"/>
      <c r="J49" s="76"/>
      <c r="K49" s="76"/>
    </row>
    <row r="50" spans="1:11" x14ac:dyDescent="0.25">
      <c r="A50" s="76"/>
      <c r="B50" s="76"/>
      <c r="C50" s="76"/>
      <c r="D50" s="76"/>
      <c r="E50" s="76"/>
      <c r="F50" s="76"/>
      <c r="G50" s="76"/>
      <c r="H50" s="76"/>
      <c r="I50" s="76"/>
      <c r="J50" s="76"/>
      <c r="K50" s="76"/>
    </row>
    <row r="51" spans="1:11" x14ac:dyDescent="0.25">
      <c r="A51" s="76"/>
      <c r="B51" s="76"/>
      <c r="C51" s="76"/>
      <c r="D51" s="76"/>
      <c r="E51" s="76"/>
      <c r="F51" s="76"/>
      <c r="G51" s="76"/>
      <c r="H51" s="76"/>
      <c r="I51" s="76"/>
      <c r="J51" s="76"/>
      <c r="K51" s="76"/>
    </row>
    <row r="52" spans="1:11" x14ac:dyDescent="0.25">
      <c r="A52" s="76"/>
      <c r="B52" s="76"/>
      <c r="C52" s="76"/>
      <c r="D52" s="76"/>
      <c r="E52" s="76"/>
      <c r="F52" s="76"/>
      <c r="G52" s="76"/>
      <c r="H52" s="76"/>
      <c r="I52" s="76"/>
      <c r="J52" s="76"/>
      <c r="K52" s="76"/>
    </row>
    <row r="53" spans="1:11" x14ac:dyDescent="0.25">
      <c r="A53" s="76"/>
      <c r="B53" s="76"/>
      <c r="C53" s="76"/>
      <c r="D53" s="76"/>
      <c r="E53" s="76"/>
      <c r="F53" s="76"/>
      <c r="G53" s="76"/>
      <c r="H53" s="76"/>
      <c r="I53" s="76"/>
      <c r="J53" s="76"/>
      <c r="K53" s="76"/>
    </row>
    <row r="54" spans="1:11" x14ac:dyDescent="0.25">
      <c r="A54" s="76"/>
      <c r="B54" s="76"/>
      <c r="C54" s="76"/>
      <c r="D54" s="76"/>
      <c r="E54" s="76"/>
      <c r="F54" s="76"/>
      <c r="G54" s="76"/>
      <c r="H54" s="76"/>
      <c r="I54" s="76"/>
      <c r="J54" s="76"/>
      <c r="K54" s="76"/>
    </row>
    <row r="55" spans="1:11" x14ac:dyDescent="0.25">
      <c r="A55" s="76"/>
      <c r="B55" s="76"/>
      <c r="C55" s="76"/>
      <c r="D55" s="76"/>
      <c r="E55" s="76"/>
      <c r="F55" s="76"/>
      <c r="G55" s="76"/>
      <c r="H55" s="76"/>
      <c r="I55" s="76"/>
      <c r="J55" s="76"/>
      <c r="K55" s="76"/>
    </row>
    <row r="56" spans="1:11" x14ac:dyDescent="0.25">
      <c r="A56" s="76"/>
      <c r="B56" s="76"/>
      <c r="C56" s="76"/>
      <c r="D56" s="76"/>
      <c r="E56" s="76"/>
      <c r="F56" s="76"/>
      <c r="G56" s="76"/>
      <c r="H56" s="76"/>
      <c r="I56" s="76"/>
      <c r="J56" s="76"/>
      <c r="K56" s="76"/>
    </row>
    <row r="57" spans="1:11" x14ac:dyDescent="0.25">
      <c r="A57" s="76"/>
      <c r="B57" s="76"/>
      <c r="C57" s="76"/>
      <c r="D57" s="76"/>
      <c r="E57" s="76"/>
      <c r="F57" s="76"/>
      <c r="G57" s="76"/>
      <c r="H57" s="76"/>
      <c r="I57" s="76"/>
      <c r="J57" s="76"/>
      <c r="K57" s="76"/>
    </row>
    <row r="58" spans="1:11" x14ac:dyDescent="0.25">
      <c r="A58" s="76"/>
      <c r="B58" s="76"/>
      <c r="C58" s="76"/>
      <c r="D58" s="76"/>
      <c r="E58" s="76"/>
      <c r="F58" s="76"/>
      <c r="G58" s="76"/>
      <c r="H58" s="76"/>
      <c r="I58" s="76"/>
      <c r="J58" s="76"/>
      <c r="K58" s="76"/>
    </row>
    <row r="59" spans="1:11" x14ac:dyDescent="0.25">
      <c r="A59" s="76"/>
      <c r="B59" s="76"/>
      <c r="C59" s="76"/>
      <c r="D59" s="76"/>
      <c r="E59" s="76"/>
      <c r="F59" s="76"/>
      <c r="G59" s="76"/>
      <c r="H59" s="76"/>
      <c r="I59" s="76"/>
      <c r="J59" s="76"/>
      <c r="K59" s="76"/>
    </row>
    <row r="60" spans="1:11" x14ac:dyDescent="0.25">
      <c r="A60" s="76"/>
      <c r="B60" s="76"/>
      <c r="C60" s="76"/>
      <c r="D60" s="76"/>
      <c r="E60" s="76"/>
      <c r="F60" s="76"/>
      <c r="G60" s="76"/>
      <c r="H60" s="76"/>
      <c r="I60" s="76"/>
      <c r="J60" s="76"/>
      <c r="K60" s="76"/>
    </row>
    <row r="61" spans="1:11" x14ac:dyDescent="0.25">
      <c r="A61" s="76"/>
      <c r="B61" s="76"/>
      <c r="C61" s="76"/>
      <c r="D61" s="76"/>
      <c r="E61" s="76"/>
      <c r="F61" s="76"/>
      <c r="G61" s="76"/>
      <c r="H61" s="76"/>
      <c r="I61" s="76"/>
      <c r="J61" s="76"/>
      <c r="K61" s="76"/>
    </row>
    <row r="62" spans="1:11" x14ac:dyDescent="0.25">
      <c r="A62" s="76"/>
      <c r="B62" s="76"/>
      <c r="C62" s="76"/>
      <c r="D62" s="76"/>
      <c r="E62" s="76"/>
      <c r="F62" s="76"/>
      <c r="G62" s="76"/>
      <c r="H62" s="76"/>
      <c r="I62" s="76"/>
      <c r="J62" s="76"/>
      <c r="K62" s="76"/>
    </row>
    <row r="63" spans="1:11" x14ac:dyDescent="0.25">
      <c r="A63" s="76"/>
      <c r="B63" s="76"/>
      <c r="C63" s="76"/>
      <c r="D63" s="76"/>
      <c r="E63" s="76"/>
      <c r="F63" s="76"/>
      <c r="G63" s="76"/>
      <c r="H63" s="76"/>
      <c r="I63" s="76"/>
      <c r="J63" s="76"/>
      <c r="K63" s="76"/>
    </row>
    <row r="64" spans="1:11" x14ac:dyDescent="0.25">
      <c r="A64" s="76"/>
      <c r="B64" s="76"/>
      <c r="C64" s="76"/>
      <c r="D64" s="76"/>
      <c r="E64" s="76"/>
      <c r="F64" s="76"/>
      <c r="G64" s="76"/>
      <c r="H64" s="76"/>
      <c r="I64" s="76"/>
      <c r="J64" s="76"/>
      <c r="K64" s="76"/>
    </row>
    <row r="65" spans="1:11" x14ac:dyDescent="0.25">
      <c r="A65" s="76"/>
      <c r="B65" s="76"/>
      <c r="C65" s="76"/>
      <c r="D65" s="76"/>
      <c r="E65" s="76"/>
      <c r="F65" s="76"/>
      <c r="G65" s="76"/>
      <c r="H65" s="76"/>
      <c r="I65" s="76"/>
      <c r="J65" s="76"/>
      <c r="K65" s="76"/>
    </row>
    <row r="66" spans="1:11" x14ac:dyDescent="0.25">
      <c r="A66" s="76"/>
      <c r="B66" s="76"/>
      <c r="C66" s="76"/>
      <c r="D66" s="76"/>
      <c r="E66" s="76"/>
      <c r="F66" s="76"/>
      <c r="G66" s="76"/>
      <c r="H66" s="76"/>
      <c r="I66" s="76"/>
      <c r="J66" s="76"/>
      <c r="K66" s="76"/>
    </row>
    <row r="67" spans="1:11" x14ac:dyDescent="0.25">
      <c r="A67" s="76"/>
      <c r="B67" s="76"/>
      <c r="C67" s="76"/>
      <c r="D67" s="76"/>
      <c r="E67" s="76"/>
      <c r="F67" s="76"/>
      <c r="G67" s="76"/>
      <c r="H67" s="76"/>
      <c r="I67" s="76"/>
      <c r="J67" s="76"/>
      <c r="K67" s="76"/>
    </row>
    <row r="68" spans="1:11" x14ac:dyDescent="0.25">
      <c r="A68" s="76"/>
      <c r="B68" s="76"/>
      <c r="C68" s="76"/>
      <c r="D68" s="76"/>
      <c r="E68" s="76"/>
      <c r="F68" s="76"/>
      <c r="G68" s="76"/>
      <c r="H68" s="76"/>
      <c r="I68" s="76"/>
      <c r="J68" s="76"/>
      <c r="K68" s="76"/>
    </row>
    <row r="69" spans="1:11" x14ac:dyDescent="0.25">
      <c r="A69" s="76"/>
      <c r="B69" s="76"/>
      <c r="C69" s="76"/>
      <c r="D69" s="76"/>
      <c r="E69" s="76"/>
      <c r="F69" s="76"/>
      <c r="G69" s="76"/>
      <c r="H69" s="76"/>
      <c r="I69" s="76"/>
      <c r="J69" s="76"/>
      <c r="K69" s="76"/>
    </row>
    <row r="70" spans="1:11" x14ac:dyDescent="0.25">
      <c r="A70" s="76"/>
      <c r="B70" s="76"/>
      <c r="C70" s="76"/>
      <c r="D70" s="76"/>
      <c r="E70" s="76"/>
      <c r="F70" s="76"/>
      <c r="G70" s="76"/>
      <c r="H70" s="76"/>
      <c r="I70" s="76"/>
      <c r="J70" s="76"/>
      <c r="K70" s="76"/>
    </row>
    <row r="71" spans="1:11" x14ac:dyDescent="0.25">
      <c r="A71" s="76"/>
      <c r="B71" s="76"/>
      <c r="C71" s="76"/>
      <c r="D71" s="76"/>
      <c r="E71" s="76"/>
      <c r="F71" s="76"/>
      <c r="G71" s="76"/>
      <c r="H71" s="76"/>
      <c r="I71" s="76"/>
      <c r="J71" s="76"/>
      <c r="K71" s="76"/>
    </row>
    <row r="72" spans="1:11" x14ac:dyDescent="0.25">
      <c r="A72" s="76"/>
      <c r="B72" s="76"/>
      <c r="C72" s="76"/>
      <c r="D72" s="76"/>
      <c r="E72" s="76"/>
      <c r="F72" s="76"/>
      <c r="G72" s="76"/>
      <c r="H72" s="76"/>
      <c r="I72" s="76"/>
      <c r="J72" s="76"/>
      <c r="K72" s="76"/>
    </row>
    <row r="73" spans="1:11" x14ac:dyDescent="0.25">
      <c r="A73" s="76"/>
      <c r="B73" s="76"/>
      <c r="C73" s="76"/>
      <c r="D73" s="76"/>
      <c r="E73" s="76"/>
      <c r="F73" s="76"/>
      <c r="G73" s="76"/>
      <c r="H73" s="76"/>
      <c r="I73" s="76"/>
      <c r="J73" s="76"/>
      <c r="K73" s="76"/>
    </row>
    <row r="74" spans="1:11" x14ac:dyDescent="0.25">
      <c r="A74" s="76"/>
      <c r="B74" s="76"/>
      <c r="C74" s="76"/>
      <c r="D74" s="76"/>
      <c r="E74" s="76"/>
      <c r="F74" s="76"/>
      <c r="G74" s="76"/>
      <c r="H74" s="76"/>
      <c r="I74" s="76"/>
      <c r="J74" s="76"/>
      <c r="K74" s="76"/>
    </row>
    <row r="75" spans="1:11" x14ac:dyDescent="0.25">
      <c r="A75" s="76"/>
      <c r="B75" s="76"/>
      <c r="C75" s="76"/>
      <c r="D75" s="76"/>
      <c r="E75" s="76"/>
      <c r="F75" s="76"/>
      <c r="G75" s="76"/>
      <c r="H75" s="76"/>
      <c r="I75" s="76"/>
      <c r="J75" s="76"/>
      <c r="K75" s="76"/>
    </row>
    <row r="76" spans="1:11" x14ac:dyDescent="0.25">
      <c r="A76" s="76"/>
      <c r="B76" s="76"/>
      <c r="C76" s="76"/>
      <c r="D76" s="76"/>
      <c r="E76" s="76"/>
      <c r="F76" s="76"/>
      <c r="G76" s="76"/>
      <c r="H76" s="76"/>
      <c r="I76" s="76"/>
      <c r="J76" s="76"/>
      <c r="K76" s="76"/>
    </row>
    <row r="77" spans="1:11" x14ac:dyDescent="0.25">
      <c r="A77" s="76"/>
      <c r="B77" s="76"/>
      <c r="C77" s="76"/>
      <c r="D77" s="76"/>
      <c r="E77" s="76"/>
      <c r="F77" s="76"/>
      <c r="G77" s="76"/>
      <c r="H77" s="76"/>
      <c r="I77" s="76"/>
      <c r="J77" s="76"/>
      <c r="K77" s="76"/>
    </row>
    <row r="78" spans="1:11" x14ac:dyDescent="0.25">
      <c r="A78" s="76"/>
      <c r="B78" s="76"/>
      <c r="C78" s="76"/>
      <c r="D78" s="76"/>
      <c r="E78" s="76"/>
      <c r="F78" s="76"/>
      <c r="G78" s="76"/>
      <c r="H78" s="76"/>
      <c r="I78" s="76"/>
      <c r="J78" s="76"/>
      <c r="K78" s="76"/>
    </row>
    <row r="79" spans="1:11" x14ac:dyDescent="0.25">
      <c r="A79" s="76"/>
      <c r="B79" s="76"/>
      <c r="C79" s="76"/>
      <c r="D79" s="76"/>
      <c r="E79" s="76"/>
      <c r="F79" s="76"/>
      <c r="G79" s="76"/>
      <c r="H79" s="76"/>
      <c r="I79" s="76"/>
      <c r="J79" s="76"/>
      <c r="K79" s="76"/>
    </row>
    <row r="80" spans="1:11" x14ac:dyDescent="0.25">
      <c r="A80" s="76"/>
      <c r="B80" s="76"/>
      <c r="C80" s="76"/>
      <c r="D80" s="76"/>
      <c r="E80" s="76"/>
      <c r="F80" s="76"/>
      <c r="G80" s="76"/>
      <c r="H80" s="76"/>
      <c r="I80" s="76"/>
      <c r="J80" s="76"/>
      <c r="K80" s="76"/>
    </row>
    <row r="81" spans="1:11" x14ac:dyDescent="0.25">
      <c r="A81" s="76"/>
      <c r="B81" s="76"/>
      <c r="C81" s="76"/>
      <c r="D81" s="76"/>
      <c r="E81" s="76"/>
      <c r="F81" s="76"/>
      <c r="G81" s="76"/>
      <c r="H81" s="76"/>
      <c r="I81" s="76"/>
      <c r="J81" s="76"/>
      <c r="K81" s="76"/>
    </row>
    <row r="82" spans="1:11" x14ac:dyDescent="0.25">
      <c r="A82" s="76"/>
      <c r="B82" s="76"/>
      <c r="C82" s="76"/>
      <c r="D82" s="76"/>
      <c r="E82" s="76"/>
      <c r="F82" s="76"/>
      <c r="G82" s="76"/>
      <c r="H82" s="76"/>
      <c r="I82" s="76"/>
      <c r="J82" s="76"/>
      <c r="K82" s="76"/>
    </row>
    <row r="83" spans="1:11" x14ac:dyDescent="0.25">
      <c r="A83" s="76"/>
      <c r="B83" s="76"/>
      <c r="C83" s="76"/>
      <c r="D83" s="76"/>
      <c r="E83" s="76"/>
      <c r="F83" s="76"/>
      <c r="G83" s="76"/>
      <c r="H83" s="76"/>
      <c r="I83" s="76"/>
      <c r="J83" s="76"/>
      <c r="K83" s="76"/>
    </row>
    <row r="84" spans="1:11" x14ac:dyDescent="0.25">
      <c r="A84" s="76"/>
      <c r="B84" s="76"/>
      <c r="C84" s="76"/>
      <c r="D84" s="76"/>
      <c r="E84" s="76"/>
      <c r="F84" s="76"/>
      <c r="G84" s="76"/>
      <c r="H84" s="76"/>
      <c r="I84" s="76"/>
      <c r="J84" s="76"/>
      <c r="K84" s="76"/>
    </row>
    <row r="85" spans="1:11" x14ac:dyDescent="0.25">
      <c r="A85" s="76"/>
      <c r="B85" s="76"/>
      <c r="C85" s="76"/>
      <c r="D85" s="76"/>
      <c r="E85" s="76"/>
      <c r="F85" s="76"/>
      <c r="G85" s="76"/>
      <c r="H85" s="76"/>
      <c r="I85" s="76"/>
      <c r="J85" s="76"/>
      <c r="K85" s="76"/>
    </row>
    <row r="86" spans="1:11" x14ac:dyDescent="0.25">
      <c r="A86" s="76"/>
      <c r="B86" s="76"/>
      <c r="C86" s="76"/>
      <c r="D86" s="76"/>
      <c r="E86" s="76"/>
      <c r="F86" s="76"/>
      <c r="G86" s="76"/>
      <c r="H86" s="76"/>
      <c r="I86" s="76"/>
      <c r="J86" s="76"/>
      <c r="K86" s="76"/>
    </row>
    <row r="87" spans="1:11" x14ac:dyDescent="0.25">
      <c r="A87" s="76"/>
      <c r="B87" s="76"/>
      <c r="C87" s="76"/>
      <c r="D87" s="76"/>
      <c r="E87" s="76"/>
      <c r="F87" s="76"/>
      <c r="G87" s="76"/>
      <c r="H87" s="76"/>
      <c r="I87" s="76"/>
      <c r="J87" s="76"/>
      <c r="K87" s="76"/>
    </row>
    <row r="88" spans="1:11" x14ac:dyDescent="0.25">
      <c r="A88" s="76"/>
      <c r="B88" s="76"/>
      <c r="C88" s="76"/>
      <c r="D88" s="76"/>
      <c r="E88" s="76"/>
      <c r="F88" s="76"/>
      <c r="G88" s="76"/>
      <c r="H88" s="76"/>
      <c r="I88" s="76"/>
      <c r="J88" s="76"/>
      <c r="K88" s="76"/>
    </row>
    <row r="89" spans="1:11" x14ac:dyDescent="0.25">
      <c r="A89" s="76"/>
      <c r="B89" s="76"/>
      <c r="C89" s="76"/>
      <c r="D89" s="76"/>
      <c r="E89" s="76"/>
      <c r="F89" s="76"/>
      <c r="G89" s="76"/>
      <c r="H89" s="76"/>
      <c r="I89" s="76"/>
      <c r="J89" s="76"/>
      <c r="K89" s="76"/>
    </row>
    <row r="90" spans="1:11" x14ac:dyDescent="0.25">
      <c r="A90" s="76"/>
      <c r="B90" s="76"/>
      <c r="C90" s="76"/>
      <c r="D90" s="76"/>
      <c r="E90" s="76"/>
      <c r="F90" s="76"/>
      <c r="G90" s="76"/>
      <c r="H90" s="76"/>
      <c r="I90" s="76"/>
      <c r="J90" s="76"/>
      <c r="K90" s="76"/>
    </row>
    <row r="91" spans="1:11" x14ac:dyDescent="0.25">
      <c r="A91" s="76"/>
      <c r="B91" s="76"/>
      <c r="C91" s="76"/>
      <c r="D91" s="76"/>
      <c r="E91" s="76"/>
      <c r="F91" s="76"/>
      <c r="G91" s="76"/>
      <c r="H91" s="76"/>
      <c r="I91" s="76"/>
      <c r="J91" s="76"/>
      <c r="K91" s="76"/>
    </row>
    <row r="92" spans="1:11" x14ac:dyDescent="0.25">
      <c r="A92" s="76"/>
      <c r="B92" s="76"/>
      <c r="C92" s="76"/>
      <c r="D92" s="76"/>
      <c r="E92" s="76"/>
      <c r="F92" s="76"/>
      <c r="G92" s="76"/>
      <c r="H92" s="76"/>
      <c r="I92" s="76"/>
      <c r="J92" s="76"/>
      <c r="K92" s="76"/>
    </row>
    <row r="93" spans="1:11" x14ac:dyDescent="0.25">
      <c r="A93" s="76"/>
      <c r="B93" s="76"/>
      <c r="C93" s="76"/>
      <c r="D93" s="76"/>
      <c r="E93" s="76"/>
      <c r="F93" s="76"/>
      <c r="G93" s="76"/>
      <c r="H93" s="76"/>
      <c r="I93" s="76"/>
      <c r="J93" s="76"/>
      <c r="K93" s="76"/>
    </row>
    <row r="94" spans="1:11" x14ac:dyDescent="0.25">
      <c r="A94" s="76"/>
      <c r="B94" s="76"/>
      <c r="C94" s="76"/>
      <c r="D94" s="76"/>
      <c r="E94" s="76"/>
      <c r="F94" s="76"/>
      <c r="G94" s="76"/>
      <c r="H94" s="76"/>
      <c r="I94" s="76"/>
      <c r="J94" s="76"/>
      <c r="K94" s="76"/>
    </row>
    <row r="95" spans="1:11" x14ac:dyDescent="0.25">
      <c r="A95" s="76"/>
      <c r="B95" s="76"/>
      <c r="C95" s="76"/>
      <c r="D95" s="76"/>
      <c r="E95" s="76"/>
      <c r="F95" s="76"/>
      <c r="G95" s="76"/>
      <c r="H95" s="76"/>
      <c r="I95" s="76"/>
      <c r="J95" s="76"/>
      <c r="K95" s="76"/>
    </row>
    <row r="96" spans="1:11" x14ac:dyDescent="0.25">
      <c r="A96" s="76"/>
      <c r="B96" s="76"/>
      <c r="C96" s="76"/>
      <c r="D96" s="76"/>
      <c r="E96" s="76"/>
      <c r="F96" s="76"/>
      <c r="G96" s="76"/>
      <c r="H96" s="76"/>
      <c r="I96" s="76"/>
      <c r="J96" s="76"/>
      <c r="K96" s="76"/>
    </row>
    <row r="97" spans="1:11" x14ac:dyDescent="0.25">
      <c r="A97" s="76"/>
      <c r="B97" s="76"/>
      <c r="C97" s="76"/>
      <c r="D97" s="76"/>
      <c r="E97" s="76"/>
      <c r="F97" s="76"/>
      <c r="G97" s="76"/>
      <c r="H97" s="76"/>
      <c r="I97" s="76"/>
      <c r="J97" s="76"/>
      <c r="K97" s="76"/>
    </row>
    <row r="98" spans="1:11" x14ac:dyDescent="0.25">
      <c r="A98" s="76"/>
      <c r="B98" s="76"/>
      <c r="C98" s="76"/>
      <c r="D98" s="76"/>
      <c r="E98" s="76"/>
      <c r="F98" s="76"/>
      <c r="G98" s="76"/>
      <c r="H98" s="76"/>
      <c r="I98" s="76"/>
      <c r="J98" s="76"/>
      <c r="K98" s="76"/>
    </row>
    <row r="99" spans="1:11" x14ac:dyDescent="0.25">
      <c r="A99" s="76"/>
      <c r="B99" s="76"/>
      <c r="C99" s="76"/>
      <c r="D99" s="76"/>
      <c r="E99" s="76"/>
      <c r="F99" s="76"/>
      <c r="G99" s="76"/>
      <c r="H99" s="76"/>
      <c r="I99" s="76"/>
      <c r="J99" s="76"/>
      <c r="K99" s="76"/>
    </row>
    <row r="100" spans="1:11" x14ac:dyDescent="0.25">
      <c r="A100" s="76"/>
      <c r="B100" s="76"/>
      <c r="C100" s="76"/>
      <c r="D100" s="76"/>
      <c r="E100" s="76"/>
      <c r="F100" s="76"/>
      <c r="G100" s="76"/>
      <c r="H100" s="76"/>
      <c r="I100" s="76"/>
      <c r="J100" s="76"/>
      <c r="K100" s="76"/>
    </row>
    <row r="101" spans="1:11" x14ac:dyDescent="0.25">
      <c r="A101" s="76"/>
      <c r="B101" s="76"/>
      <c r="C101" s="76"/>
      <c r="D101" s="76"/>
      <c r="E101" s="76"/>
      <c r="F101" s="76"/>
      <c r="G101" s="76"/>
      <c r="H101" s="76"/>
      <c r="I101" s="76"/>
      <c r="J101" s="76"/>
      <c r="K101" s="76"/>
    </row>
    <row r="102" spans="1:11" x14ac:dyDescent="0.25">
      <c r="A102" s="76"/>
      <c r="B102" s="76"/>
      <c r="C102" s="76"/>
      <c r="D102" s="76"/>
      <c r="E102" s="76"/>
      <c r="F102" s="76"/>
      <c r="G102" s="76"/>
      <c r="H102" s="76"/>
      <c r="I102" s="76"/>
      <c r="J102" s="76"/>
      <c r="K102" s="76"/>
    </row>
    <row r="103" spans="1:11" x14ac:dyDescent="0.25">
      <c r="A103" s="76"/>
      <c r="B103" s="76"/>
      <c r="C103" s="76"/>
      <c r="D103" s="76"/>
      <c r="E103" s="76"/>
      <c r="F103" s="76"/>
      <c r="G103" s="76"/>
      <c r="H103" s="76"/>
      <c r="I103" s="76"/>
      <c r="J103" s="76"/>
      <c r="K103" s="76"/>
    </row>
    <row r="104" spans="1:11" x14ac:dyDescent="0.25">
      <c r="A104" s="76"/>
      <c r="B104" s="76"/>
      <c r="C104" s="76"/>
      <c r="D104" s="76"/>
      <c r="E104" s="76"/>
      <c r="F104" s="76"/>
      <c r="G104" s="76"/>
      <c r="H104" s="76"/>
      <c r="I104" s="76"/>
      <c r="J104" s="76"/>
      <c r="K104" s="76"/>
    </row>
    <row r="105" spans="1:11" x14ac:dyDescent="0.25">
      <c r="A105" s="76"/>
      <c r="B105" s="76"/>
      <c r="C105" s="76"/>
      <c r="D105" s="76"/>
      <c r="E105" s="76"/>
      <c r="F105" s="76"/>
      <c r="G105" s="76"/>
      <c r="H105" s="76"/>
      <c r="I105" s="76"/>
      <c r="J105" s="76"/>
      <c r="K105" s="76"/>
    </row>
    <row r="106" spans="1:11" x14ac:dyDescent="0.25">
      <c r="A106" s="76"/>
      <c r="B106" s="76"/>
      <c r="C106" s="76"/>
      <c r="D106" s="76"/>
      <c r="E106" s="76"/>
      <c r="F106" s="76"/>
      <c r="G106" s="76"/>
      <c r="H106" s="76"/>
      <c r="I106" s="76"/>
      <c r="J106" s="76"/>
      <c r="K106" s="76"/>
    </row>
    <row r="107" spans="1:11" x14ac:dyDescent="0.25">
      <c r="A107" s="76"/>
      <c r="B107" s="76"/>
      <c r="C107" s="76"/>
      <c r="D107" s="76"/>
      <c r="E107" s="76"/>
      <c r="F107" s="76"/>
      <c r="G107" s="76"/>
      <c r="H107" s="76"/>
      <c r="I107" s="76"/>
      <c r="J107" s="76"/>
      <c r="K107" s="76"/>
    </row>
    <row r="108" spans="1:11" x14ac:dyDescent="0.25">
      <c r="A108" s="76"/>
      <c r="B108" s="76"/>
      <c r="C108" s="76"/>
      <c r="D108" s="76"/>
      <c r="E108" s="76"/>
      <c r="F108" s="76"/>
      <c r="G108" s="76"/>
      <c r="H108" s="76"/>
      <c r="I108" s="76"/>
      <c r="J108" s="76"/>
      <c r="K108" s="76"/>
    </row>
    <row r="109" spans="1:11" x14ac:dyDescent="0.25">
      <c r="A109" s="76"/>
      <c r="B109" s="76"/>
      <c r="C109" s="76"/>
      <c r="D109" s="76"/>
      <c r="E109" s="76"/>
      <c r="F109" s="76"/>
      <c r="G109" s="76"/>
      <c r="H109" s="76"/>
      <c r="I109" s="76"/>
      <c r="J109" s="76"/>
      <c r="K109" s="76"/>
    </row>
    <row r="110" spans="1:11" x14ac:dyDescent="0.25">
      <c r="A110" s="76"/>
      <c r="B110" s="76"/>
      <c r="C110" s="76"/>
      <c r="D110" s="76"/>
      <c r="E110" s="76"/>
      <c r="F110" s="76"/>
      <c r="G110" s="76"/>
      <c r="H110" s="76"/>
      <c r="I110" s="76"/>
      <c r="J110" s="76"/>
      <c r="K110" s="76"/>
    </row>
    <row r="111" spans="1:11" x14ac:dyDescent="0.25">
      <c r="A111" s="76"/>
      <c r="B111" s="76"/>
      <c r="C111" s="76"/>
      <c r="D111" s="76"/>
      <c r="E111" s="76"/>
      <c r="F111" s="76"/>
      <c r="G111" s="76"/>
      <c r="H111" s="76"/>
      <c r="I111" s="76"/>
      <c r="J111" s="76"/>
      <c r="K111" s="76"/>
    </row>
    <row r="112" spans="1:11" x14ac:dyDescent="0.25">
      <c r="A112" s="76"/>
      <c r="B112" s="76"/>
      <c r="C112" s="76"/>
      <c r="D112" s="76"/>
      <c r="E112" s="76"/>
      <c r="F112" s="76"/>
      <c r="G112" s="76"/>
      <c r="H112" s="76"/>
      <c r="I112" s="76"/>
      <c r="J112" s="76"/>
      <c r="K112" s="76"/>
    </row>
    <row r="113" spans="1:11" x14ac:dyDescent="0.25">
      <c r="A113" s="76"/>
      <c r="B113" s="76"/>
      <c r="C113" s="76"/>
      <c r="D113" s="76"/>
      <c r="E113" s="76"/>
      <c r="F113" s="76"/>
      <c r="G113" s="76"/>
      <c r="H113" s="76"/>
      <c r="I113" s="76"/>
      <c r="J113" s="76"/>
      <c r="K113" s="76"/>
    </row>
    <row r="114" spans="1:11" x14ac:dyDescent="0.25">
      <c r="A114" s="76"/>
      <c r="B114" s="76"/>
      <c r="C114" s="76"/>
      <c r="D114" s="76"/>
      <c r="E114" s="76"/>
      <c r="F114" s="76"/>
      <c r="G114" s="76"/>
      <c r="H114" s="76"/>
      <c r="I114" s="76"/>
      <c r="J114" s="76"/>
      <c r="K114" s="76"/>
    </row>
    <row r="115" spans="1:11" x14ac:dyDescent="0.25">
      <c r="A115" s="76"/>
      <c r="B115" s="76"/>
      <c r="C115" s="76"/>
      <c r="D115" s="76"/>
      <c r="E115" s="76"/>
      <c r="F115" s="76"/>
      <c r="G115" s="76"/>
      <c r="H115" s="76"/>
      <c r="I115" s="76"/>
      <c r="J115" s="76"/>
      <c r="K115" s="76"/>
    </row>
    <row r="116" spans="1:11" x14ac:dyDescent="0.25">
      <c r="A116" s="76"/>
      <c r="B116" s="76"/>
      <c r="C116" s="76"/>
      <c r="D116" s="76"/>
      <c r="E116" s="76"/>
      <c r="F116" s="76"/>
      <c r="G116" s="76"/>
      <c r="H116" s="76"/>
      <c r="I116" s="76"/>
      <c r="J116" s="76"/>
      <c r="K116" s="76"/>
    </row>
    <row r="117" spans="1:11" x14ac:dyDescent="0.25">
      <c r="A117" s="76"/>
      <c r="B117" s="76"/>
      <c r="C117" s="76"/>
      <c r="D117" s="76"/>
      <c r="E117" s="76"/>
      <c r="F117" s="76"/>
      <c r="G117" s="76"/>
      <c r="H117" s="76"/>
      <c r="I117" s="76"/>
      <c r="J117" s="76"/>
      <c r="K117" s="76"/>
    </row>
    <row r="118" spans="1:11" x14ac:dyDescent="0.25">
      <c r="A118" s="76"/>
      <c r="B118" s="76"/>
      <c r="C118" s="76"/>
      <c r="D118" s="76"/>
      <c r="E118" s="76"/>
      <c r="F118" s="76"/>
      <c r="G118" s="76"/>
      <c r="H118" s="76"/>
      <c r="I118" s="76"/>
      <c r="J118" s="76"/>
      <c r="K118" s="76"/>
    </row>
    <row r="119" spans="1:11" x14ac:dyDescent="0.25">
      <c r="A119" s="76"/>
      <c r="B119" s="76"/>
      <c r="C119" s="76"/>
      <c r="D119" s="76"/>
      <c r="E119" s="76"/>
      <c r="F119" s="76"/>
      <c r="G119" s="76"/>
      <c r="H119" s="76"/>
      <c r="I119" s="76"/>
      <c r="J119" s="76"/>
      <c r="K119" s="76"/>
    </row>
    <row r="120" spans="1:11" x14ac:dyDescent="0.25">
      <c r="A120" s="76"/>
      <c r="B120" s="76"/>
      <c r="C120" s="76"/>
      <c r="D120" s="76"/>
      <c r="E120" s="76"/>
      <c r="F120" s="76"/>
      <c r="G120" s="76"/>
      <c r="H120" s="76"/>
      <c r="I120" s="76"/>
      <c r="J120" s="76"/>
      <c r="K120" s="76"/>
    </row>
    <row r="121" spans="1:11" x14ac:dyDescent="0.25">
      <c r="A121" s="76"/>
      <c r="B121" s="76"/>
      <c r="C121" s="76"/>
      <c r="D121" s="76"/>
      <c r="E121" s="76"/>
      <c r="F121" s="76"/>
      <c r="G121" s="76"/>
      <c r="H121" s="76"/>
      <c r="I121" s="76"/>
      <c r="J121" s="76"/>
      <c r="K121" s="76"/>
    </row>
    <row r="122" spans="1:11" x14ac:dyDescent="0.25">
      <c r="A122" s="76"/>
      <c r="B122" s="76"/>
      <c r="C122" s="76"/>
      <c r="D122" s="76"/>
      <c r="E122" s="76"/>
      <c r="F122" s="76"/>
      <c r="G122" s="76"/>
      <c r="H122" s="76"/>
      <c r="I122" s="76"/>
      <c r="J122" s="76"/>
      <c r="K122" s="76"/>
    </row>
    <row r="123" spans="1:11" x14ac:dyDescent="0.25">
      <c r="A123" s="76"/>
      <c r="B123" s="76"/>
      <c r="C123" s="76"/>
      <c r="D123" s="76"/>
      <c r="E123" s="76"/>
      <c r="F123" s="76"/>
      <c r="G123" s="76"/>
      <c r="H123" s="76"/>
      <c r="I123" s="76"/>
      <c r="J123" s="76"/>
      <c r="K123" s="76"/>
    </row>
    <row r="124" spans="1:11" x14ac:dyDescent="0.25">
      <c r="A124" s="76"/>
      <c r="B124" s="76"/>
      <c r="C124" s="76"/>
      <c r="D124" s="76"/>
      <c r="E124" s="76"/>
      <c r="F124" s="76"/>
      <c r="G124" s="76"/>
      <c r="H124" s="76"/>
      <c r="I124" s="76"/>
      <c r="J124" s="76"/>
      <c r="K124" s="76"/>
    </row>
    <row r="125" spans="1:11" x14ac:dyDescent="0.25">
      <c r="A125" s="76"/>
      <c r="B125" s="76"/>
      <c r="C125" s="76"/>
      <c r="D125" s="76"/>
      <c r="E125" s="76"/>
      <c r="F125" s="76"/>
      <c r="G125" s="76"/>
      <c r="H125" s="76"/>
      <c r="I125" s="76"/>
      <c r="J125" s="76"/>
      <c r="K125" s="76"/>
    </row>
    <row r="126" spans="1:11" x14ac:dyDescent="0.25">
      <c r="A126" s="76"/>
      <c r="B126" s="76"/>
      <c r="C126" s="76"/>
      <c r="D126" s="76"/>
      <c r="E126" s="76"/>
      <c r="F126" s="76"/>
      <c r="G126" s="76"/>
      <c r="H126" s="76"/>
      <c r="I126" s="76"/>
      <c r="J126" s="76"/>
      <c r="K126" s="76"/>
    </row>
    <row r="127" spans="1:11" x14ac:dyDescent="0.25">
      <c r="A127" s="76"/>
      <c r="B127" s="76"/>
      <c r="C127" s="76"/>
      <c r="D127" s="76"/>
      <c r="E127" s="76"/>
      <c r="F127" s="76"/>
      <c r="G127" s="76"/>
      <c r="H127" s="76"/>
      <c r="I127" s="76"/>
      <c r="J127" s="76"/>
      <c r="K127" s="76"/>
    </row>
    <row r="128" spans="1:11" x14ac:dyDescent="0.25">
      <c r="A128" s="76"/>
      <c r="B128" s="76"/>
      <c r="C128" s="76"/>
      <c r="D128" s="76"/>
      <c r="E128" s="76"/>
      <c r="F128" s="76"/>
      <c r="G128" s="76"/>
      <c r="H128" s="76"/>
      <c r="I128" s="76"/>
      <c r="J128" s="76"/>
      <c r="K128" s="76"/>
    </row>
    <row r="129" spans="1:11" x14ac:dyDescent="0.25">
      <c r="A129" s="76"/>
      <c r="B129" s="76"/>
      <c r="C129" s="76"/>
      <c r="D129" s="76"/>
      <c r="E129" s="76"/>
      <c r="F129" s="76"/>
      <c r="G129" s="76"/>
      <c r="H129" s="76"/>
      <c r="I129" s="76"/>
      <c r="J129" s="76"/>
      <c r="K129" s="76"/>
    </row>
    <row r="130" spans="1:11" x14ac:dyDescent="0.25">
      <c r="A130" s="76"/>
      <c r="B130" s="76"/>
      <c r="C130" s="76"/>
      <c r="D130" s="76"/>
      <c r="E130" s="76"/>
      <c r="F130" s="76"/>
      <c r="G130" s="76"/>
      <c r="H130" s="76"/>
      <c r="I130" s="76"/>
      <c r="J130" s="76"/>
      <c r="K130" s="76"/>
    </row>
    <row r="131" spans="1:11" x14ac:dyDescent="0.25">
      <c r="A131" s="76"/>
      <c r="B131" s="76"/>
      <c r="C131" s="76"/>
      <c r="D131" s="76"/>
      <c r="E131" s="76"/>
      <c r="F131" s="76"/>
      <c r="G131" s="76"/>
      <c r="H131" s="76"/>
      <c r="I131" s="76"/>
      <c r="J131" s="76"/>
      <c r="K131" s="76"/>
    </row>
    <row r="132" spans="1:11" x14ac:dyDescent="0.25">
      <c r="A132" s="76"/>
      <c r="B132" s="76"/>
      <c r="C132" s="76"/>
      <c r="D132" s="76"/>
      <c r="E132" s="76"/>
      <c r="F132" s="76"/>
      <c r="G132" s="76"/>
      <c r="H132" s="76"/>
      <c r="I132" s="76"/>
      <c r="J132" s="76"/>
      <c r="K132" s="76"/>
    </row>
    <row r="133" spans="1:11" x14ac:dyDescent="0.25">
      <c r="A133" s="76"/>
      <c r="B133" s="76"/>
      <c r="C133" s="76"/>
      <c r="D133" s="76"/>
      <c r="E133" s="76"/>
      <c r="F133" s="76"/>
      <c r="G133" s="76"/>
      <c r="H133" s="76"/>
      <c r="I133" s="76"/>
      <c r="J133" s="76"/>
      <c r="K133" s="76"/>
    </row>
    <row r="134" spans="1:11" x14ac:dyDescent="0.25">
      <c r="A134" s="76"/>
      <c r="B134" s="76"/>
      <c r="C134" s="76"/>
      <c r="D134" s="76"/>
      <c r="E134" s="76"/>
      <c r="F134" s="76"/>
      <c r="G134" s="76"/>
      <c r="H134" s="76"/>
      <c r="I134" s="76"/>
      <c r="J134" s="76"/>
      <c r="K134" s="76"/>
    </row>
    <row r="135" spans="1:11" x14ac:dyDescent="0.25">
      <c r="A135" s="76"/>
      <c r="B135" s="76"/>
      <c r="C135" s="76"/>
      <c r="D135" s="76"/>
      <c r="E135" s="76"/>
      <c r="F135" s="76"/>
      <c r="G135" s="76"/>
      <c r="H135" s="76"/>
      <c r="I135" s="76"/>
      <c r="J135" s="76"/>
      <c r="K135" s="76"/>
    </row>
    <row r="136" spans="1:11" x14ac:dyDescent="0.25">
      <c r="A136" s="76"/>
      <c r="B136" s="76"/>
      <c r="C136" s="76"/>
      <c r="D136" s="76"/>
      <c r="E136" s="76"/>
      <c r="F136" s="76"/>
      <c r="G136" s="76"/>
      <c r="H136" s="76"/>
      <c r="I136" s="76"/>
      <c r="J136" s="76"/>
      <c r="K136" s="76"/>
    </row>
    <row r="137" spans="1:11" x14ac:dyDescent="0.25">
      <c r="A137" s="76"/>
      <c r="B137" s="76"/>
      <c r="C137" s="76"/>
      <c r="D137" s="76"/>
      <c r="E137" s="76"/>
      <c r="F137" s="76"/>
      <c r="G137" s="76"/>
      <c r="H137" s="76"/>
      <c r="I137" s="76"/>
      <c r="J137" s="76"/>
      <c r="K137" s="76"/>
    </row>
    <row r="138" spans="1:11" x14ac:dyDescent="0.25">
      <c r="A138" s="76"/>
      <c r="B138" s="76"/>
      <c r="C138" s="76"/>
      <c r="D138" s="76"/>
      <c r="E138" s="76"/>
      <c r="F138" s="76"/>
      <c r="G138" s="76"/>
      <c r="H138" s="76"/>
      <c r="I138" s="76"/>
      <c r="J138" s="76"/>
      <c r="K138" s="76"/>
    </row>
    <row r="139" spans="1:11" x14ac:dyDescent="0.25">
      <c r="A139" s="76"/>
      <c r="B139" s="76"/>
      <c r="C139" s="76"/>
      <c r="D139" s="76"/>
      <c r="E139" s="76"/>
      <c r="F139" s="76"/>
      <c r="G139" s="76"/>
      <c r="H139" s="76"/>
      <c r="I139" s="76"/>
      <c r="J139" s="76"/>
      <c r="K139" s="76"/>
    </row>
    <row r="140" spans="1:11" x14ac:dyDescent="0.25">
      <c r="A140" s="76"/>
      <c r="B140" s="76"/>
      <c r="C140" s="76"/>
      <c r="D140" s="76"/>
      <c r="E140" s="76"/>
      <c r="F140" s="76"/>
      <c r="G140" s="76"/>
      <c r="H140" s="76"/>
      <c r="I140" s="76"/>
      <c r="J140" s="76"/>
      <c r="K140" s="76"/>
    </row>
    <row r="141" spans="1:11" x14ac:dyDescent="0.25">
      <c r="A141" s="76"/>
      <c r="B141" s="76"/>
      <c r="C141" s="76"/>
      <c r="D141" s="76"/>
      <c r="E141" s="76"/>
      <c r="F141" s="76"/>
      <c r="G141" s="76"/>
      <c r="H141" s="76"/>
      <c r="I141" s="76"/>
      <c r="J141" s="76"/>
      <c r="K141" s="76"/>
    </row>
    <row r="142" spans="1:11" x14ac:dyDescent="0.25">
      <c r="A142" s="76"/>
      <c r="B142" s="76"/>
      <c r="C142" s="76"/>
      <c r="D142" s="76"/>
      <c r="E142" s="76"/>
      <c r="F142" s="76"/>
      <c r="G142" s="76"/>
      <c r="H142" s="76"/>
      <c r="I142" s="76"/>
      <c r="J142" s="76"/>
      <c r="K142" s="76"/>
    </row>
    <row r="143" spans="1:11" x14ac:dyDescent="0.25">
      <c r="A143" s="76"/>
      <c r="B143" s="76"/>
      <c r="C143" s="76"/>
      <c r="D143" s="76"/>
      <c r="E143" s="76"/>
      <c r="F143" s="76"/>
      <c r="G143" s="76"/>
      <c r="H143" s="76"/>
      <c r="I143" s="76"/>
      <c r="J143" s="76"/>
      <c r="K143" s="76"/>
    </row>
    <row r="144" spans="1:11" x14ac:dyDescent="0.25">
      <c r="A144" s="76"/>
      <c r="B144" s="76"/>
      <c r="C144" s="76"/>
      <c r="D144" s="76"/>
      <c r="E144" s="76"/>
      <c r="F144" s="76"/>
      <c r="G144" s="76"/>
      <c r="H144" s="76"/>
      <c r="I144" s="76"/>
      <c r="J144" s="76"/>
      <c r="K144" s="76"/>
    </row>
    <row r="145" spans="1:11" x14ac:dyDescent="0.25">
      <c r="A145" s="76"/>
      <c r="B145" s="76"/>
      <c r="C145" s="76"/>
      <c r="D145" s="76"/>
      <c r="E145" s="76"/>
      <c r="F145" s="76"/>
      <c r="G145" s="76"/>
      <c r="H145" s="76"/>
      <c r="I145" s="76"/>
      <c r="J145" s="76"/>
      <c r="K145" s="76"/>
    </row>
    <row r="146" spans="1:11" x14ac:dyDescent="0.25">
      <c r="A146" s="76"/>
      <c r="B146" s="76"/>
      <c r="C146" s="76"/>
      <c r="D146" s="76"/>
      <c r="E146" s="76"/>
      <c r="F146" s="76"/>
      <c r="G146" s="76"/>
      <c r="H146" s="76"/>
      <c r="I146" s="76"/>
      <c r="J146" s="76"/>
      <c r="K146" s="76"/>
    </row>
    <row r="147" spans="1:11" x14ac:dyDescent="0.25">
      <c r="A147" s="76"/>
      <c r="B147" s="76"/>
      <c r="C147" s="76"/>
      <c r="D147" s="76"/>
      <c r="E147" s="76"/>
      <c r="F147" s="76"/>
      <c r="G147" s="76"/>
      <c r="H147" s="76"/>
      <c r="I147" s="76"/>
      <c r="J147" s="76"/>
      <c r="K147" s="76"/>
    </row>
    <row r="148" spans="1:11" x14ac:dyDescent="0.25">
      <c r="A148" s="76"/>
      <c r="B148" s="76"/>
      <c r="C148" s="76"/>
      <c r="D148" s="76"/>
      <c r="E148" s="76"/>
      <c r="F148" s="76"/>
      <c r="G148" s="76"/>
      <c r="H148" s="76"/>
      <c r="I148" s="76"/>
      <c r="J148" s="76"/>
      <c r="K148" s="76"/>
    </row>
  </sheetData>
  <pageMargins left="0.7" right="0.19685039370078738" top="3.9370078740157487E-2" bottom="3.9370078740157487E-2" header="0" footer="0.3"/>
  <pageSetup paperSize="9" orientation="landscape"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Hoja47">
    <tabColor rgb="FF00B050"/>
  </sheetPr>
  <dimension ref="A1:L144"/>
  <sheetViews>
    <sheetView workbookViewId="0">
      <selection activeCell="D32" sqref="D32"/>
    </sheetView>
  </sheetViews>
  <sheetFormatPr baseColWidth="10" defaultRowHeight="15" x14ac:dyDescent="0.25"/>
  <cols>
    <col min="1" max="1" width="25.7109375" style="74" customWidth="1"/>
    <col min="2" max="11" width="20.7109375" style="74" customWidth="1"/>
    <col min="12" max="16384" width="11.42578125" style="74"/>
  </cols>
  <sheetData>
    <row r="1" spans="1:12" ht="18.75" x14ac:dyDescent="0.3">
      <c r="A1" s="223" t="s">
        <v>981</v>
      </c>
      <c r="B1" s="157"/>
      <c r="C1" s="157"/>
      <c r="D1" s="157"/>
    </row>
    <row r="2" spans="1:12" x14ac:dyDescent="0.25">
      <c r="A2" s="157"/>
      <c r="B2" s="157"/>
      <c r="C2" s="157"/>
      <c r="D2" s="157"/>
    </row>
    <row r="3" spans="1:12" x14ac:dyDescent="0.25">
      <c r="A3" s="370"/>
      <c r="B3"/>
      <c r="C3" s="157"/>
      <c r="D3" s="157"/>
    </row>
    <row r="4" spans="1:12" x14ac:dyDescent="0.25">
      <c r="A4" s="371" t="s">
        <v>1509</v>
      </c>
      <c r="B4" s="373" t="s">
        <v>1510</v>
      </c>
      <c r="C4" s="157"/>
      <c r="D4" s="157"/>
    </row>
    <row r="5" spans="1:12" x14ac:dyDescent="0.25">
      <c r="A5" s="384" t="s">
        <v>6</v>
      </c>
      <c r="B5" s="387">
        <v>21034</v>
      </c>
      <c r="C5" s="160"/>
      <c r="D5" s="160"/>
      <c r="E5" s="76"/>
      <c r="F5" s="76"/>
      <c r="G5" s="76"/>
      <c r="H5" s="76"/>
      <c r="I5" s="76"/>
      <c r="J5" s="76"/>
      <c r="K5" s="76"/>
      <c r="L5" s="76"/>
    </row>
    <row r="6" spans="1:12" x14ac:dyDescent="0.25">
      <c r="A6" s="384" t="s">
        <v>1511</v>
      </c>
      <c r="B6" s="387">
        <v>163869</v>
      </c>
      <c r="C6" s="160"/>
      <c r="D6" s="160"/>
      <c r="E6" s="76"/>
      <c r="F6" s="76"/>
      <c r="G6" s="76"/>
      <c r="H6" s="76"/>
      <c r="I6" s="76"/>
      <c r="J6" s="76"/>
      <c r="K6" s="76"/>
      <c r="L6" s="76"/>
    </row>
    <row r="7" spans="1:12" x14ac:dyDescent="0.25">
      <c r="A7" s="384" t="s">
        <v>1512</v>
      </c>
      <c r="B7" s="387">
        <v>0</v>
      </c>
      <c r="C7" s="160"/>
      <c r="D7" s="160"/>
      <c r="E7" s="76"/>
      <c r="F7" s="76"/>
      <c r="G7" s="76"/>
      <c r="H7" s="76"/>
      <c r="I7" s="76"/>
      <c r="J7" s="76"/>
      <c r="K7" s="76"/>
      <c r="L7" s="76"/>
    </row>
    <row r="8" spans="1:12" x14ac:dyDescent="0.25">
      <c r="A8" s="384" t="s">
        <v>1773</v>
      </c>
      <c r="B8" s="387">
        <v>0</v>
      </c>
      <c r="C8" s="160"/>
      <c r="D8" s="160"/>
      <c r="E8" s="76"/>
      <c r="F8" s="76"/>
      <c r="G8" s="76"/>
      <c r="H8" s="76"/>
      <c r="I8" s="76"/>
      <c r="J8" s="76"/>
      <c r="K8" s="76"/>
      <c r="L8" s="76"/>
    </row>
    <row r="9" spans="1:12" x14ac:dyDescent="0.25">
      <c r="A9" s="385" t="s">
        <v>26</v>
      </c>
      <c r="B9" s="388">
        <v>184903</v>
      </c>
      <c r="C9" s="160"/>
      <c r="D9" s="160"/>
      <c r="E9" s="76"/>
      <c r="F9" s="76"/>
      <c r="G9" s="76"/>
      <c r="H9" s="76"/>
      <c r="I9" s="76"/>
      <c r="J9" s="76"/>
      <c r="K9" s="76"/>
      <c r="L9" s="76"/>
    </row>
    <row r="10" spans="1:12" x14ac:dyDescent="0.25">
      <c r="A10" s="157"/>
      <c r="B10" s="160"/>
      <c r="C10" s="160"/>
      <c r="D10" s="160"/>
      <c r="E10" s="76"/>
      <c r="F10" s="76"/>
      <c r="G10" s="76"/>
      <c r="H10" s="76"/>
      <c r="I10" s="76"/>
      <c r="J10" s="76"/>
      <c r="K10" s="76"/>
      <c r="L10" s="76"/>
    </row>
    <row r="11" spans="1:12" x14ac:dyDescent="0.25">
      <c r="A11" s="157"/>
      <c r="B11" s="160"/>
      <c r="C11" s="160"/>
      <c r="D11" s="160"/>
      <c r="E11" s="76"/>
      <c r="F11" s="76"/>
      <c r="G11" s="76"/>
      <c r="H11" s="76"/>
      <c r="I11" s="76"/>
      <c r="J11" s="76"/>
      <c r="K11" s="76"/>
      <c r="L11" s="76"/>
    </row>
    <row r="12" spans="1:12" x14ac:dyDescent="0.25">
      <c r="A12" s="157"/>
      <c r="B12" s="160"/>
      <c r="C12" s="160"/>
      <c r="D12" s="160"/>
      <c r="E12" s="76"/>
      <c r="F12" s="76"/>
      <c r="G12" s="76"/>
      <c r="H12" s="76"/>
      <c r="I12" s="76"/>
      <c r="J12" s="76"/>
      <c r="K12" s="76"/>
      <c r="L12" s="76"/>
    </row>
    <row r="13" spans="1:12" x14ac:dyDescent="0.25">
      <c r="A13" s="157"/>
      <c r="B13" s="160"/>
      <c r="C13" s="160"/>
      <c r="D13" s="160"/>
      <c r="E13" s="76"/>
      <c r="F13" s="76"/>
      <c r="G13" s="76"/>
      <c r="H13" s="76"/>
      <c r="I13" s="76"/>
      <c r="J13" s="76"/>
      <c r="K13" s="76"/>
      <c r="L13" s="76"/>
    </row>
    <row r="14" spans="1:12" x14ac:dyDescent="0.25">
      <c r="A14" s="157"/>
      <c r="B14" s="160"/>
      <c r="C14" s="160"/>
      <c r="D14" s="160"/>
      <c r="E14" s="76"/>
      <c r="F14" s="76"/>
      <c r="G14" s="76"/>
      <c r="H14" s="76"/>
      <c r="I14" s="76"/>
      <c r="J14" s="76"/>
      <c r="K14" s="76"/>
      <c r="L14" s="76"/>
    </row>
    <row r="15" spans="1:12" x14ac:dyDescent="0.25">
      <c r="A15" s="157"/>
      <c r="B15" s="160"/>
      <c r="C15" s="160"/>
      <c r="D15" s="160"/>
      <c r="E15" s="76"/>
      <c r="F15" s="76"/>
      <c r="G15" s="76"/>
      <c r="H15" s="76"/>
      <c r="I15" s="76"/>
      <c r="J15" s="76"/>
      <c r="K15" s="76"/>
      <c r="L15" s="76"/>
    </row>
    <row r="16" spans="1:12" x14ac:dyDescent="0.25">
      <c r="A16" s="157"/>
      <c r="B16" s="160"/>
      <c r="C16" s="160"/>
      <c r="D16" s="160"/>
      <c r="E16" s="76"/>
      <c r="F16" s="76"/>
      <c r="G16" s="76"/>
      <c r="H16" s="76"/>
      <c r="I16" s="76"/>
      <c r="J16" s="76"/>
      <c r="K16" s="76"/>
      <c r="L16" s="76"/>
    </row>
    <row r="17" spans="1:12" x14ac:dyDescent="0.25">
      <c r="A17" s="157"/>
      <c r="B17" s="160"/>
      <c r="C17" s="160"/>
      <c r="D17" s="160"/>
      <c r="E17" s="76"/>
      <c r="F17" s="76"/>
      <c r="G17" s="76"/>
      <c r="H17" s="76"/>
      <c r="I17" s="76"/>
      <c r="J17" s="76"/>
      <c r="K17" s="76"/>
      <c r="L17" s="76"/>
    </row>
    <row r="18" spans="1:12" x14ac:dyDescent="0.25">
      <c r="A18" s="157"/>
      <c r="B18" s="160"/>
      <c r="C18" s="160"/>
      <c r="D18" s="160"/>
      <c r="E18" s="76"/>
      <c r="F18" s="76"/>
      <c r="G18" s="76"/>
      <c r="H18" s="76"/>
      <c r="I18" s="76"/>
      <c r="J18" s="76"/>
      <c r="K18" s="76"/>
      <c r="L18" s="76"/>
    </row>
    <row r="19" spans="1:12" x14ac:dyDescent="0.25">
      <c r="A19" s="157"/>
      <c r="B19" s="160"/>
      <c r="C19" s="160"/>
      <c r="D19" s="160"/>
      <c r="E19" s="76"/>
      <c r="F19" s="76"/>
      <c r="G19" s="76"/>
      <c r="H19" s="76"/>
      <c r="I19" s="76"/>
      <c r="J19" s="76"/>
      <c r="K19" s="76"/>
      <c r="L19" s="76"/>
    </row>
    <row r="20" spans="1:12" x14ac:dyDescent="0.25">
      <c r="B20" s="76"/>
      <c r="C20" s="76"/>
      <c r="D20" s="76"/>
      <c r="E20" s="76"/>
      <c r="F20" s="76"/>
      <c r="G20" s="76"/>
      <c r="H20" s="76"/>
      <c r="I20" s="76"/>
      <c r="J20" s="76"/>
      <c r="K20" s="76"/>
      <c r="L20" s="76"/>
    </row>
    <row r="21" spans="1:12" x14ac:dyDescent="0.25">
      <c r="B21" s="76"/>
      <c r="C21" s="76"/>
      <c r="D21" s="76"/>
      <c r="E21" s="76"/>
      <c r="F21" s="76"/>
      <c r="G21" s="76"/>
      <c r="H21" s="76"/>
      <c r="I21" s="76"/>
      <c r="J21" s="76"/>
      <c r="K21" s="76"/>
      <c r="L21" s="76"/>
    </row>
    <row r="22" spans="1:12" x14ac:dyDescent="0.25">
      <c r="B22" s="76"/>
      <c r="C22" s="76"/>
      <c r="D22" s="76"/>
      <c r="E22" s="76"/>
      <c r="F22" s="76"/>
      <c r="G22" s="76"/>
      <c r="H22" s="76"/>
      <c r="I22" s="76"/>
      <c r="J22" s="76"/>
      <c r="K22" s="76"/>
      <c r="L22" s="76"/>
    </row>
    <row r="23" spans="1:12" x14ac:dyDescent="0.25">
      <c r="B23" s="76"/>
      <c r="C23" s="76"/>
      <c r="D23" s="76"/>
      <c r="E23" s="76"/>
      <c r="F23" s="76"/>
      <c r="G23" s="76"/>
      <c r="H23" s="76"/>
      <c r="I23" s="76"/>
      <c r="J23" s="76"/>
      <c r="K23" s="76"/>
      <c r="L23" s="76"/>
    </row>
    <row r="24" spans="1:12" x14ac:dyDescent="0.25">
      <c r="B24" s="76"/>
      <c r="C24" s="76"/>
      <c r="D24" s="76"/>
      <c r="E24" s="76"/>
      <c r="F24" s="76"/>
      <c r="G24" s="76"/>
      <c r="H24" s="76"/>
      <c r="I24" s="76"/>
      <c r="J24" s="76"/>
      <c r="K24" s="76"/>
      <c r="L24" s="76"/>
    </row>
    <row r="25" spans="1:12" x14ac:dyDescent="0.25">
      <c r="B25" s="76"/>
      <c r="C25" s="76"/>
      <c r="D25" s="76"/>
      <c r="E25" s="76"/>
      <c r="F25" s="76"/>
      <c r="G25" s="76"/>
      <c r="H25" s="76"/>
      <c r="I25" s="76"/>
      <c r="J25" s="76"/>
      <c r="K25" s="76"/>
      <c r="L25" s="76"/>
    </row>
    <row r="26" spans="1:12" x14ac:dyDescent="0.25">
      <c r="B26" s="76"/>
      <c r="C26" s="76"/>
      <c r="D26" s="76"/>
      <c r="E26" s="76"/>
      <c r="F26" s="76"/>
      <c r="G26" s="76"/>
      <c r="H26" s="76"/>
      <c r="I26" s="76"/>
      <c r="J26" s="76"/>
      <c r="K26" s="76"/>
      <c r="L26" s="76"/>
    </row>
    <row r="27" spans="1:12" x14ac:dyDescent="0.25">
      <c r="B27" s="76"/>
      <c r="C27" s="76"/>
      <c r="D27" s="76"/>
      <c r="E27" s="76"/>
      <c r="F27" s="76"/>
      <c r="G27" s="76"/>
      <c r="H27" s="76"/>
      <c r="I27" s="76"/>
      <c r="J27" s="76"/>
      <c r="K27" s="76"/>
      <c r="L27" s="76"/>
    </row>
    <row r="28" spans="1:12" x14ac:dyDescent="0.25">
      <c r="B28" s="76"/>
      <c r="C28" s="76"/>
      <c r="D28" s="76"/>
      <c r="E28" s="76"/>
      <c r="F28" s="76"/>
      <c r="G28" s="76"/>
      <c r="H28" s="76"/>
      <c r="I28" s="76"/>
      <c r="J28" s="76"/>
      <c r="K28" s="76"/>
      <c r="L28" s="76"/>
    </row>
    <row r="29" spans="1:12" x14ac:dyDescent="0.25">
      <c r="B29" s="76"/>
      <c r="C29" s="76"/>
      <c r="D29" s="76"/>
      <c r="E29" s="76"/>
      <c r="F29" s="76"/>
      <c r="G29" s="76"/>
      <c r="H29" s="76"/>
      <c r="I29" s="76"/>
      <c r="J29" s="76"/>
      <c r="K29" s="76"/>
      <c r="L29" s="76"/>
    </row>
    <row r="30" spans="1:12" x14ac:dyDescent="0.25">
      <c r="B30" s="76"/>
      <c r="C30" s="76"/>
      <c r="D30" s="76"/>
      <c r="E30" s="76"/>
      <c r="F30" s="76"/>
      <c r="G30" s="76"/>
      <c r="H30" s="76"/>
      <c r="I30" s="76"/>
      <c r="J30" s="76"/>
      <c r="K30" s="76"/>
      <c r="L30" s="76"/>
    </row>
    <row r="31" spans="1:12" x14ac:dyDescent="0.25">
      <c r="B31" s="76"/>
      <c r="C31" s="76"/>
      <c r="D31" s="76"/>
      <c r="E31" s="76"/>
      <c r="F31" s="76"/>
      <c r="G31" s="76"/>
      <c r="H31" s="76"/>
      <c r="I31" s="76"/>
      <c r="J31" s="76"/>
      <c r="K31" s="76"/>
      <c r="L31" s="76"/>
    </row>
    <row r="32" spans="1:12" x14ac:dyDescent="0.25">
      <c r="B32" s="76"/>
      <c r="C32" s="76"/>
      <c r="D32" s="76"/>
      <c r="E32" s="76"/>
      <c r="F32" s="76"/>
      <c r="G32" s="76"/>
      <c r="H32" s="76"/>
      <c r="I32" s="76"/>
      <c r="J32" s="76"/>
      <c r="K32" s="76"/>
      <c r="L32" s="76"/>
    </row>
    <row r="33" spans="2:12" x14ac:dyDescent="0.25">
      <c r="B33" s="76"/>
      <c r="C33" s="76"/>
      <c r="D33" s="76"/>
      <c r="E33" s="76"/>
      <c r="F33" s="76"/>
      <c r="G33" s="76"/>
      <c r="H33" s="76"/>
      <c r="I33" s="76"/>
      <c r="J33" s="76"/>
      <c r="K33" s="76"/>
      <c r="L33" s="76"/>
    </row>
    <row r="34" spans="2:12" x14ac:dyDescent="0.25">
      <c r="B34" s="76"/>
      <c r="C34" s="76"/>
      <c r="D34" s="76"/>
      <c r="E34" s="76"/>
      <c r="F34" s="76"/>
      <c r="G34" s="76"/>
      <c r="H34" s="76"/>
      <c r="I34" s="76"/>
      <c r="J34" s="76"/>
      <c r="K34" s="76"/>
      <c r="L34" s="76"/>
    </row>
    <row r="35" spans="2:12" x14ac:dyDescent="0.25">
      <c r="B35" s="76"/>
      <c r="C35" s="76"/>
      <c r="D35" s="76"/>
      <c r="E35" s="76"/>
      <c r="F35" s="76"/>
      <c r="G35" s="76"/>
      <c r="H35" s="76"/>
      <c r="I35" s="76"/>
      <c r="J35" s="76"/>
      <c r="K35" s="76"/>
      <c r="L35" s="76"/>
    </row>
    <row r="36" spans="2:12" x14ac:dyDescent="0.25">
      <c r="B36" s="76"/>
      <c r="C36" s="76"/>
      <c r="D36" s="76"/>
      <c r="E36" s="76"/>
      <c r="F36" s="76"/>
      <c r="G36" s="76"/>
      <c r="H36" s="76"/>
      <c r="I36" s="76"/>
      <c r="J36" s="76"/>
      <c r="K36" s="76"/>
      <c r="L36" s="76"/>
    </row>
    <row r="37" spans="2:12" x14ac:dyDescent="0.25">
      <c r="B37" s="76"/>
      <c r="C37" s="76"/>
      <c r="D37" s="76"/>
      <c r="E37" s="76"/>
      <c r="F37" s="76"/>
      <c r="G37" s="76"/>
      <c r="H37" s="76"/>
      <c r="I37" s="76"/>
      <c r="J37" s="76"/>
      <c r="K37" s="76"/>
      <c r="L37" s="76"/>
    </row>
    <row r="38" spans="2:12" x14ac:dyDescent="0.25">
      <c r="B38" s="76"/>
      <c r="C38" s="76"/>
      <c r="D38" s="76"/>
      <c r="E38" s="76"/>
      <c r="F38" s="76"/>
      <c r="G38" s="76"/>
      <c r="H38" s="76"/>
      <c r="I38" s="76"/>
      <c r="J38" s="76"/>
      <c r="K38" s="76"/>
      <c r="L38" s="76"/>
    </row>
    <row r="39" spans="2:12" x14ac:dyDescent="0.25">
      <c r="B39" s="76"/>
      <c r="C39" s="76"/>
      <c r="D39" s="76"/>
      <c r="E39" s="76"/>
      <c r="F39" s="76"/>
      <c r="G39" s="76"/>
      <c r="H39" s="76"/>
      <c r="I39" s="76"/>
      <c r="J39" s="76"/>
      <c r="K39" s="76"/>
      <c r="L39" s="76"/>
    </row>
    <row r="40" spans="2:12" x14ac:dyDescent="0.25">
      <c r="B40" s="76"/>
      <c r="C40" s="76"/>
      <c r="D40" s="76"/>
      <c r="E40" s="76"/>
      <c r="F40" s="76"/>
      <c r="G40" s="76"/>
      <c r="H40" s="76"/>
      <c r="I40" s="76"/>
      <c r="J40" s="76"/>
      <c r="K40" s="76"/>
      <c r="L40" s="76"/>
    </row>
    <row r="41" spans="2:12" x14ac:dyDescent="0.25">
      <c r="B41" s="76"/>
      <c r="C41" s="76"/>
      <c r="D41" s="76"/>
      <c r="E41" s="76"/>
      <c r="F41" s="76"/>
      <c r="G41" s="76"/>
      <c r="H41" s="76"/>
      <c r="I41" s="76"/>
      <c r="J41" s="76"/>
      <c r="K41" s="76"/>
      <c r="L41" s="76"/>
    </row>
    <row r="42" spans="2:12" x14ac:dyDescent="0.25">
      <c r="B42" s="76"/>
      <c r="C42" s="76"/>
      <c r="D42" s="76"/>
      <c r="E42" s="76"/>
      <c r="F42" s="76"/>
      <c r="G42" s="76"/>
      <c r="H42" s="76"/>
      <c r="I42" s="76"/>
      <c r="J42" s="76"/>
      <c r="K42" s="76"/>
      <c r="L42" s="76"/>
    </row>
    <row r="43" spans="2:12" x14ac:dyDescent="0.25">
      <c r="B43" s="76"/>
      <c r="C43" s="76"/>
      <c r="D43" s="76"/>
      <c r="E43" s="76"/>
      <c r="F43" s="76"/>
      <c r="G43" s="76"/>
      <c r="H43" s="76"/>
      <c r="I43" s="76"/>
      <c r="J43" s="76"/>
      <c r="K43" s="76"/>
      <c r="L43" s="76"/>
    </row>
    <row r="44" spans="2:12" x14ac:dyDescent="0.25">
      <c r="B44" s="76"/>
      <c r="C44" s="76"/>
      <c r="D44" s="76"/>
      <c r="E44" s="76"/>
      <c r="F44" s="76"/>
      <c r="G44" s="76"/>
      <c r="H44" s="76"/>
      <c r="I44" s="76"/>
      <c r="J44" s="76"/>
      <c r="K44" s="76"/>
      <c r="L44" s="76"/>
    </row>
    <row r="45" spans="2:12" x14ac:dyDescent="0.25">
      <c r="B45" s="76"/>
      <c r="C45" s="76"/>
      <c r="D45" s="76"/>
      <c r="E45" s="76"/>
      <c r="F45" s="76"/>
      <c r="G45" s="76"/>
      <c r="H45" s="76"/>
      <c r="I45" s="76"/>
      <c r="J45" s="76"/>
      <c r="K45" s="76"/>
      <c r="L45" s="76"/>
    </row>
    <row r="46" spans="2:12" x14ac:dyDescent="0.25">
      <c r="B46" s="76"/>
      <c r="C46" s="76"/>
      <c r="D46" s="76"/>
      <c r="E46" s="76"/>
      <c r="F46" s="76"/>
      <c r="G46" s="76"/>
      <c r="H46" s="76"/>
      <c r="I46" s="76"/>
      <c r="J46" s="76"/>
      <c r="K46" s="76"/>
      <c r="L46" s="76"/>
    </row>
    <row r="47" spans="2:12" x14ac:dyDescent="0.25">
      <c r="B47" s="76"/>
      <c r="C47" s="76"/>
      <c r="D47" s="76"/>
      <c r="E47" s="76"/>
      <c r="F47" s="76"/>
      <c r="G47" s="76"/>
      <c r="H47" s="76"/>
      <c r="I47" s="76"/>
      <c r="J47" s="76"/>
      <c r="K47" s="76"/>
      <c r="L47" s="76"/>
    </row>
    <row r="48" spans="2:12" x14ac:dyDescent="0.25">
      <c r="B48" s="76"/>
      <c r="C48" s="76"/>
      <c r="D48" s="76"/>
      <c r="E48" s="76"/>
      <c r="F48" s="76"/>
      <c r="G48" s="76"/>
      <c r="H48" s="76"/>
      <c r="I48" s="76"/>
      <c r="J48" s="76"/>
      <c r="K48" s="76"/>
      <c r="L48" s="76"/>
    </row>
    <row r="49" spans="2:12" x14ac:dyDescent="0.25">
      <c r="B49" s="76"/>
      <c r="C49" s="76"/>
      <c r="D49" s="76"/>
      <c r="E49" s="76"/>
      <c r="F49" s="76"/>
      <c r="G49" s="76"/>
      <c r="H49" s="76"/>
      <c r="I49" s="76"/>
      <c r="J49" s="76"/>
      <c r="K49" s="76"/>
      <c r="L49" s="76"/>
    </row>
    <row r="50" spans="2:12" x14ac:dyDescent="0.25">
      <c r="B50" s="76"/>
      <c r="C50" s="76"/>
      <c r="D50" s="76"/>
      <c r="E50" s="76"/>
      <c r="F50" s="76"/>
      <c r="G50" s="76"/>
      <c r="H50" s="76"/>
      <c r="I50" s="76"/>
      <c r="J50" s="76"/>
      <c r="K50" s="76"/>
      <c r="L50" s="76"/>
    </row>
    <row r="51" spans="2:12" x14ac:dyDescent="0.25">
      <c r="B51" s="76"/>
      <c r="C51" s="76"/>
      <c r="D51" s="76"/>
      <c r="E51" s="76"/>
      <c r="F51" s="76"/>
      <c r="G51" s="76"/>
      <c r="H51" s="76"/>
      <c r="I51" s="76"/>
      <c r="J51" s="76"/>
      <c r="K51" s="76"/>
      <c r="L51" s="76"/>
    </row>
    <row r="52" spans="2:12" x14ac:dyDescent="0.25">
      <c r="B52" s="76"/>
      <c r="C52" s="76"/>
      <c r="D52" s="76"/>
      <c r="E52" s="76"/>
      <c r="F52" s="76"/>
      <c r="G52" s="76"/>
      <c r="H52" s="76"/>
      <c r="I52" s="76"/>
      <c r="J52" s="76"/>
      <c r="K52" s="76"/>
      <c r="L52" s="76"/>
    </row>
    <row r="53" spans="2:12" x14ac:dyDescent="0.25">
      <c r="B53" s="76"/>
      <c r="C53" s="76"/>
      <c r="D53" s="76"/>
      <c r="E53" s="76"/>
      <c r="F53" s="76"/>
      <c r="G53" s="76"/>
      <c r="H53" s="76"/>
      <c r="I53" s="76"/>
      <c r="J53" s="76"/>
      <c r="K53" s="76"/>
      <c r="L53" s="76"/>
    </row>
    <row r="54" spans="2:12" x14ac:dyDescent="0.25">
      <c r="B54" s="76"/>
      <c r="C54" s="76"/>
      <c r="D54" s="76"/>
      <c r="E54" s="76"/>
      <c r="F54" s="76"/>
      <c r="G54" s="76"/>
      <c r="H54" s="76"/>
      <c r="I54" s="76"/>
      <c r="J54" s="76"/>
      <c r="K54" s="76"/>
      <c r="L54" s="76"/>
    </row>
    <row r="55" spans="2:12" x14ac:dyDescent="0.25">
      <c r="B55" s="76"/>
      <c r="C55" s="76"/>
      <c r="D55" s="76"/>
      <c r="E55" s="76"/>
      <c r="F55" s="76"/>
      <c r="G55" s="76"/>
      <c r="H55" s="76"/>
      <c r="I55" s="76"/>
      <c r="J55" s="76"/>
      <c r="K55" s="76"/>
      <c r="L55" s="76"/>
    </row>
    <row r="56" spans="2:12" x14ac:dyDescent="0.25">
      <c r="B56" s="76"/>
      <c r="C56" s="76"/>
      <c r="D56" s="76"/>
      <c r="E56" s="76"/>
      <c r="F56" s="76"/>
      <c r="G56" s="76"/>
      <c r="H56" s="76"/>
      <c r="I56" s="76"/>
      <c r="J56" s="76"/>
      <c r="K56" s="76"/>
      <c r="L56" s="76"/>
    </row>
    <row r="57" spans="2:12" x14ac:dyDescent="0.25">
      <c r="B57" s="76"/>
      <c r="C57" s="76"/>
      <c r="D57" s="76"/>
      <c r="E57" s="76"/>
      <c r="F57" s="76"/>
      <c r="G57" s="76"/>
      <c r="H57" s="76"/>
      <c r="I57" s="76"/>
      <c r="J57" s="76"/>
      <c r="K57" s="76"/>
      <c r="L57" s="76"/>
    </row>
    <row r="58" spans="2:12" x14ac:dyDescent="0.25">
      <c r="B58" s="76"/>
      <c r="C58" s="76"/>
      <c r="D58" s="76"/>
      <c r="E58" s="76"/>
      <c r="F58" s="76"/>
      <c r="G58" s="76"/>
      <c r="H58" s="76"/>
      <c r="I58" s="76"/>
      <c r="J58" s="76"/>
      <c r="K58" s="76"/>
      <c r="L58" s="76"/>
    </row>
    <row r="59" spans="2:12" x14ac:dyDescent="0.25">
      <c r="B59" s="76"/>
      <c r="C59" s="76"/>
      <c r="D59" s="76"/>
      <c r="E59" s="76"/>
      <c r="F59" s="76"/>
      <c r="G59" s="76"/>
      <c r="H59" s="76"/>
      <c r="I59" s="76"/>
      <c r="J59" s="76"/>
      <c r="K59" s="76"/>
      <c r="L59" s="76"/>
    </row>
    <row r="60" spans="2:12" x14ac:dyDescent="0.25">
      <c r="B60" s="76"/>
      <c r="C60" s="76"/>
      <c r="D60" s="76"/>
      <c r="E60" s="76"/>
      <c r="F60" s="76"/>
      <c r="G60" s="76"/>
      <c r="H60" s="76"/>
      <c r="I60" s="76"/>
      <c r="J60" s="76"/>
      <c r="K60" s="76"/>
      <c r="L60" s="76"/>
    </row>
    <row r="61" spans="2:12" x14ac:dyDescent="0.25">
      <c r="B61" s="76"/>
      <c r="C61" s="76"/>
      <c r="D61" s="76"/>
      <c r="E61" s="76"/>
      <c r="F61" s="76"/>
      <c r="G61" s="76"/>
      <c r="H61" s="76"/>
      <c r="I61" s="76"/>
      <c r="J61" s="76"/>
      <c r="K61" s="76"/>
      <c r="L61" s="76"/>
    </row>
    <row r="62" spans="2:12" x14ac:dyDescent="0.25">
      <c r="B62" s="76"/>
      <c r="C62" s="76"/>
      <c r="D62" s="76"/>
      <c r="E62" s="76"/>
      <c r="F62" s="76"/>
      <c r="G62" s="76"/>
      <c r="H62" s="76"/>
      <c r="I62" s="76"/>
      <c r="J62" s="76"/>
      <c r="K62" s="76"/>
      <c r="L62" s="76"/>
    </row>
    <row r="63" spans="2:12" x14ac:dyDescent="0.25">
      <c r="B63" s="76"/>
      <c r="C63" s="76"/>
      <c r="D63" s="76"/>
      <c r="E63" s="76"/>
      <c r="F63" s="76"/>
      <c r="G63" s="76"/>
      <c r="H63" s="76"/>
      <c r="I63" s="76"/>
      <c r="J63" s="76"/>
      <c r="K63" s="76"/>
      <c r="L63" s="76"/>
    </row>
    <row r="64" spans="2:12" x14ac:dyDescent="0.25">
      <c r="B64" s="76"/>
      <c r="C64" s="76"/>
      <c r="D64" s="76"/>
      <c r="E64" s="76"/>
      <c r="F64" s="76"/>
      <c r="G64" s="76"/>
      <c r="H64" s="76"/>
      <c r="I64" s="76"/>
      <c r="J64" s="76"/>
      <c r="K64" s="76"/>
      <c r="L64" s="76"/>
    </row>
    <row r="65" spans="2:12" x14ac:dyDescent="0.25">
      <c r="B65" s="76"/>
      <c r="C65" s="76"/>
      <c r="D65" s="76"/>
      <c r="E65" s="76"/>
      <c r="F65" s="76"/>
      <c r="G65" s="76"/>
      <c r="H65" s="76"/>
      <c r="I65" s="76"/>
      <c r="J65" s="76"/>
      <c r="K65" s="76"/>
      <c r="L65" s="76"/>
    </row>
    <row r="66" spans="2:12" x14ac:dyDescent="0.25">
      <c r="B66" s="76"/>
      <c r="C66" s="76"/>
      <c r="D66" s="76"/>
      <c r="E66" s="76"/>
      <c r="F66" s="76"/>
      <c r="G66" s="76"/>
      <c r="H66" s="76"/>
      <c r="I66" s="76"/>
      <c r="J66" s="76"/>
      <c r="K66" s="76"/>
      <c r="L66" s="76"/>
    </row>
    <row r="67" spans="2:12" x14ac:dyDescent="0.25">
      <c r="B67" s="76"/>
      <c r="C67" s="76"/>
      <c r="D67" s="76"/>
      <c r="E67" s="76"/>
      <c r="F67" s="76"/>
      <c r="G67" s="76"/>
      <c r="H67" s="76"/>
      <c r="I67" s="76"/>
      <c r="J67" s="76"/>
      <c r="K67" s="76"/>
      <c r="L67" s="76"/>
    </row>
    <row r="68" spans="2:12" x14ac:dyDescent="0.25">
      <c r="B68" s="76"/>
      <c r="C68" s="76"/>
      <c r="D68" s="76"/>
      <c r="E68" s="76"/>
      <c r="F68" s="76"/>
      <c r="G68" s="76"/>
      <c r="H68" s="76"/>
      <c r="I68" s="76"/>
      <c r="J68" s="76"/>
      <c r="K68" s="76"/>
      <c r="L68" s="76"/>
    </row>
    <row r="69" spans="2:12" x14ac:dyDescent="0.25">
      <c r="B69" s="76"/>
      <c r="C69" s="76"/>
      <c r="D69" s="76"/>
      <c r="E69" s="76"/>
      <c r="F69" s="76"/>
      <c r="G69" s="76"/>
      <c r="H69" s="76"/>
      <c r="I69" s="76"/>
      <c r="J69" s="76"/>
      <c r="K69" s="76"/>
      <c r="L69" s="76"/>
    </row>
    <row r="70" spans="2:12" x14ac:dyDescent="0.25">
      <c r="B70" s="76"/>
      <c r="C70" s="76"/>
      <c r="D70" s="76"/>
      <c r="E70" s="76"/>
      <c r="F70" s="76"/>
      <c r="G70" s="76"/>
      <c r="H70" s="76"/>
      <c r="I70" s="76"/>
      <c r="J70" s="76"/>
      <c r="K70" s="76"/>
      <c r="L70" s="76"/>
    </row>
    <row r="71" spans="2:12" x14ac:dyDescent="0.25">
      <c r="B71" s="76"/>
      <c r="C71" s="76"/>
      <c r="D71" s="76"/>
      <c r="E71" s="76"/>
      <c r="F71" s="76"/>
      <c r="G71" s="76"/>
      <c r="H71" s="76"/>
      <c r="I71" s="76"/>
      <c r="J71" s="76"/>
      <c r="K71" s="76"/>
      <c r="L71" s="76"/>
    </row>
    <row r="72" spans="2:12" x14ac:dyDescent="0.25">
      <c r="B72" s="76"/>
      <c r="C72" s="76"/>
      <c r="D72" s="76"/>
      <c r="E72" s="76"/>
      <c r="F72" s="76"/>
      <c r="G72" s="76"/>
      <c r="H72" s="76"/>
      <c r="I72" s="76"/>
      <c r="J72" s="76"/>
      <c r="K72" s="76"/>
      <c r="L72" s="76"/>
    </row>
    <row r="73" spans="2:12" x14ac:dyDescent="0.25">
      <c r="B73" s="76"/>
      <c r="C73" s="76"/>
      <c r="D73" s="76"/>
      <c r="E73" s="76"/>
      <c r="F73" s="76"/>
      <c r="G73" s="76"/>
      <c r="H73" s="76"/>
      <c r="I73" s="76"/>
      <c r="J73" s="76"/>
      <c r="K73" s="76"/>
      <c r="L73" s="76"/>
    </row>
    <row r="74" spans="2:12" x14ac:dyDescent="0.25">
      <c r="B74" s="76"/>
      <c r="C74" s="76"/>
      <c r="D74" s="76"/>
      <c r="E74" s="76"/>
      <c r="F74" s="76"/>
      <c r="G74" s="76"/>
      <c r="H74" s="76"/>
      <c r="I74" s="76"/>
      <c r="J74" s="76"/>
      <c r="K74" s="76"/>
      <c r="L74" s="76"/>
    </row>
    <row r="75" spans="2:12" x14ac:dyDescent="0.25">
      <c r="B75" s="76"/>
      <c r="C75" s="76"/>
      <c r="D75" s="76"/>
      <c r="E75" s="76"/>
      <c r="F75" s="76"/>
      <c r="G75" s="76"/>
      <c r="H75" s="76"/>
      <c r="I75" s="76"/>
      <c r="J75" s="76"/>
      <c r="K75" s="76"/>
      <c r="L75" s="76"/>
    </row>
    <row r="76" spans="2:12" x14ac:dyDescent="0.25">
      <c r="B76" s="76"/>
      <c r="C76" s="76"/>
      <c r="D76" s="76"/>
      <c r="E76" s="76"/>
      <c r="F76" s="76"/>
      <c r="G76" s="76"/>
      <c r="H76" s="76"/>
      <c r="I76" s="76"/>
      <c r="J76" s="76"/>
      <c r="K76" s="76"/>
      <c r="L76" s="76"/>
    </row>
    <row r="77" spans="2:12" x14ac:dyDescent="0.25">
      <c r="B77" s="76"/>
      <c r="C77" s="76"/>
      <c r="D77" s="76"/>
      <c r="E77" s="76"/>
      <c r="F77" s="76"/>
      <c r="G77" s="76"/>
      <c r="H77" s="76"/>
      <c r="I77" s="76"/>
      <c r="J77" s="76"/>
      <c r="K77" s="76"/>
      <c r="L77" s="76"/>
    </row>
    <row r="78" spans="2:12" x14ac:dyDescent="0.25">
      <c r="B78" s="76"/>
      <c r="C78" s="76"/>
      <c r="D78" s="76"/>
      <c r="E78" s="76"/>
      <c r="F78" s="76"/>
      <c r="G78" s="76"/>
      <c r="H78" s="76"/>
      <c r="I78" s="76"/>
      <c r="J78" s="76"/>
      <c r="K78" s="76"/>
      <c r="L78" s="76"/>
    </row>
    <row r="79" spans="2:12" x14ac:dyDescent="0.25">
      <c r="B79" s="76"/>
      <c r="C79" s="76"/>
      <c r="D79" s="76"/>
      <c r="E79" s="76"/>
      <c r="F79" s="76"/>
      <c r="G79" s="76"/>
      <c r="H79" s="76"/>
      <c r="I79" s="76"/>
      <c r="J79" s="76"/>
      <c r="K79" s="76"/>
      <c r="L79" s="76"/>
    </row>
    <row r="80" spans="2:12" x14ac:dyDescent="0.25">
      <c r="B80" s="76"/>
      <c r="C80" s="76"/>
      <c r="D80" s="76"/>
      <c r="E80" s="76"/>
      <c r="F80" s="76"/>
      <c r="G80" s="76"/>
      <c r="H80" s="76"/>
      <c r="I80" s="76"/>
      <c r="J80" s="76"/>
      <c r="K80" s="76"/>
      <c r="L80" s="76"/>
    </row>
    <row r="81" spans="2:12" x14ac:dyDescent="0.25">
      <c r="B81" s="76"/>
      <c r="C81" s="76"/>
      <c r="D81" s="76"/>
      <c r="E81" s="76"/>
      <c r="F81" s="76"/>
      <c r="G81" s="76"/>
      <c r="H81" s="76"/>
      <c r="I81" s="76"/>
      <c r="J81" s="76"/>
      <c r="K81" s="76"/>
      <c r="L81" s="76"/>
    </row>
    <row r="82" spans="2:12" x14ac:dyDescent="0.25">
      <c r="B82" s="76"/>
      <c r="C82" s="76"/>
      <c r="D82" s="76"/>
      <c r="E82" s="76"/>
      <c r="F82" s="76"/>
      <c r="G82" s="76"/>
      <c r="H82" s="76"/>
      <c r="I82" s="76"/>
      <c r="J82" s="76"/>
      <c r="K82" s="76"/>
      <c r="L82" s="76"/>
    </row>
    <row r="83" spans="2:12" x14ac:dyDescent="0.25">
      <c r="B83" s="76"/>
      <c r="C83" s="76"/>
      <c r="D83" s="76"/>
      <c r="E83" s="76"/>
      <c r="F83" s="76"/>
      <c r="G83" s="76"/>
      <c r="H83" s="76"/>
      <c r="I83" s="76"/>
      <c r="J83" s="76"/>
      <c r="K83" s="76"/>
      <c r="L83" s="76"/>
    </row>
    <row r="84" spans="2:12" x14ac:dyDescent="0.25">
      <c r="B84" s="76"/>
      <c r="C84" s="76"/>
      <c r="D84" s="76"/>
      <c r="E84" s="76"/>
      <c r="F84" s="76"/>
      <c r="G84" s="76"/>
      <c r="H84" s="76"/>
      <c r="I84" s="76"/>
      <c r="J84" s="76"/>
      <c r="K84" s="76"/>
      <c r="L84" s="76"/>
    </row>
    <row r="85" spans="2:12" x14ac:dyDescent="0.25">
      <c r="B85" s="76"/>
      <c r="C85" s="76"/>
      <c r="D85" s="76"/>
      <c r="E85" s="76"/>
      <c r="F85" s="76"/>
      <c r="G85" s="76"/>
      <c r="H85" s="76"/>
      <c r="I85" s="76"/>
      <c r="J85" s="76"/>
      <c r="K85" s="76"/>
      <c r="L85" s="76"/>
    </row>
    <row r="86" spans="2:12" x14ac:dyDescent="0.25">
      <c r="B86" s="76"/>
      <c r="C86" s="76"/>
      <c r="D86" s="76"/>
      <c r="E86" s="76"/>
      <c r="F86" s="76"/>
      <c r="G86" s="76"/>
      <c r="H86" s="76"/>
      <c r="I86" s="76"/>
      <c r="J86" s="76"/>
      <c r="K86" s="76"/>
      <c r="L86" s="76"/>
    </row>
    <row r="87" spans="2:12" x14ac:dyDescent="0.25">
      <c r="B87" s="76"/>
      <c r="C87" s="76"/>
      <c r="D87" s="76"/>
      <c r="E87" s="76"/>
      <c r="F87" s="76"/>
      <c r="G87" s="76"/>
      <c r="H87" s="76"/>
      <c r="I87" s="76"/>
      <c r="J87" s="76"/>
      <c r="K87" s="76"/>
      <c r="L87" s="76"/>
    </row>
    <row r="88" spans="2:12" x14ac:dyDescent="0.25">
      <c r="B88" s="76"/>
      <c r="C88" s="76"/>
      <c r="D88" s="76"/>
      <c r="E88" s="76"/>
      <c r="F88" s="76"/>
      <c r="G88" s="76"/>
      <c r="H88" s="76"/>
      <c r="I88" s="76"/>
      <c r="J88" s="76"/>
      <c r="K88" s="76"/>
      <c r="L88" s="76"/>
    </row>
    <row r="89" spans="2:12" x14ac:dyDescent="0.25">
      <c r="B89" s="76"/>
      <c r="C89" s="76"/>
      <c r="D89" s="76"/>
      <c r="E89" s="76"/>
      <c r="F89" s="76"/>
      <c r="G89" s="76"/>
      <c r="H89" s="76"/>
      <c r="I89" s="76"/>
      <c r="J89" s="76"/>
      <c r="K89" s="76"/>
      <c r="L89" s="76"/>
    </row>
    <row r="90" spans="2:12" x14ac:dyDescent="0.25">
      <c r="B90" s="76"/>
      <c r="C90" s="76"/>
      <c r="D90" s="76"/>
      <c r="E90" s="76"/>
      <c r="F90" s="76"/>
      <c r="G90" s="76"/>
      <c r="H90" s="76"/>
      <c r="I90" s="76"/>
      <c r="J90" s="76"/>
      <c r="K90" s="76"/>
      <c r="L90" s="76"/>
    </row>
    <row r="91" spans="2:12" x14ac:dyDescent="0.25">
      <c r="B91" s="76"/>
      <c r="C91" s="76"/>
      <c r="D91" s="76"/>
      <c r="E91" s="76"/>
      <c r="F91" s="76"/>
      <c r="G91" s="76"/>
      <c r="H91" s="76"/>
      <c r="I91" s="76"/>
      <c r="J91" s="76"/>
      <c r="K91" s="76"/>
      <c r="L91" s="76"/>
    </row>
    <row r="92" spans="2:12" x14ac:dyDescent="0.25">
      <c r="B92" s="76"/>
      <c r="C92" s="76"/>
      <c r="D92" s="76"/>
      <c r="E92" s="76"/>
      <c r="F92" s="76"/>
      <c r="G92" s="76"/>
      <c r="H92" s="76"/>
      <c r="I92" s="76"/>
      <c r="J92" s="76"/>
      <c r="K92" s="76"/>
      <c r="L92" s="76"/>
    </row>
    <row r="93" spans="2:12" x14ac:dyDescent="0.25">
      <c r="B93" s="76"/>
      <c r="C93" s="76"/>
      <c r="D93" s="76"/>
      <c r="E93" s="76"/>
      <c r="F93" s="76"/>
      <c r="G93" s="76"/>
      <c r="H93" s="76"/>
      <c r="I93" s="76"/>
      <c r="J93" s="76"/>
      <c r="K93" s="76"/>
      <c r="L93" s="76"/>
    </row>
    <row r="94" spans="2:12" x14ac:dyDescent="0.25">
      <c r="B94" s="76"/>
      <c r="C94" s="76"/>
      <c r="D94" s="76"/>
      <c r="E94" s="76"/>
      <c r="F94" s="76"/>
      <c r="G94" s="76"/>
      <c r="H94" s="76"/>
      <c r="I94" s="76"/>
      <c r="J94" s="76"/>
      <c r="K94" s="76"/>
      <c r="L94" s="76"/>
    </row>
    <row r="95" spans="2:12" x14ac:dyDescent="0.25">
      <c r="B95" s="76"/>
      <c r="C95" s="76"/>
      <c r="D95" s="76"/>
      <c r="E95" s="76"/>
      <c r="F95" s="76"/>
      <c r="G95" s="76"/>
      <c r="H95" s="76"/>
      <c r="I95" s="76"/>
      <c r="J95" s="76"/>
      <c r="K95" s="76"/>
      <c r="L95" s="76"/>
    </row>
    <row r="96" spans="2:12" x14ac:dyDescent="0.25">
      <c r="B96" s="76"/>
      <c r="C96" s="76"/>
      <c r="D96" s="76"/>
      <c r="E96" s="76"/>
      <c r="F96" s="76"/>
      <c r="G96" s="76"/>
      <c r="H96" s="76"/>
      <c r="I96" s="76"/>
      <c r="J96" s="76"/>
      <c r="K96" s="76"/>
      <c r="L96" s="76"/>
    </row>
    <row r="97" spans="2:12" x14ac:dyDescent="0.25">
      <c r="B97" s="76"/>
      <c r="C97" s="76"/>
      <c r="D97" s="76"/>
      <c r="E97" s="76"/>
      <c r="F97" s="76"/>
      <c r="G97" s="76"/>
      <c r="H97" s="76"/>
      <c r="I97" s="76"/>
      <c r="J97" s="76"/>
      <c r="K97" s="76"/>
      <c r="L97" s="76"/>
    </row>
    <row r="98" spans="2:12" x14ac:dyDescent="0.25">
      <c r="B98" s="76"/>
      <c r="C98" s="76"/>
      <c r="D98" s="76"/>
      <c r="E98" s="76"/>
      <c r="F98" s="76"/>
      <c r="G98" s="76"/>
      <c r="H98" s="76"/>
      <c r="I98" s="76"/>
      <c r="J98" s="76"/>
      <c r="K98" s="76"/>
      <c r="L98" s="76"/>
    </row>
    <row r="99" spans="2:12" x14ac:dyDescent="0.25">
      <c r="B99" s="76"/>
      <c r="C99" s="76"/>
      <c r="D99" s="76"/>
      <c r="E99" s="76"/>
      <c r="F99" s="76"/>
      <c r="G99" s="76"/>
      <c r="H99" s="76"/>
      <c r="I99" s="76"/>
      <c r="J99" s="76"/>
      <c r="K99" s="76"/>
      <c r="L99" s="76"/>
    </row>
    <row r="100" spans="2:12" x14ac:dyDescent="0.25">
      <c r="B100" s="76"/>
      <c r="C100" s="76"/>
      <c r="D100" s="76"/>
      <c r="E100" s="76"/>
      <c r="F100" s="76"/>
      <c r="G100" s="76"/>
      <c r="H100" s="76"/>
      <c r="I100" s="76"/>
      <c r="J100" s="76"/>
      <c r="K100" s="76"/>
      <c r="L100" s="76"/>
    </row>
    <row r="101" spans="2:12" x14ac:dyDescent="0.25">
      <c r="B101" s="76"/>
      <c r="C101" s="76"/>
      <c r="D101" s="76"/>
      <c r="E101" s="76"/>
      <c r="F101" s="76"/>
      <c r="G101" s="76"/>
      <c r="H101" s="76"/>
      <c r="I101" s="76"/>
      <c r="J101" s="76"/>
      <c r="K101" s="76"/>
      <c r="L101" s="76"/>
    </row>
    <row r="102" spans="2:12" x14ac:dyDescent="0.25">
      <c r="B102" s="76"/>
      <c r="C102" s="76"/>
      <c r="D102" s="76"/>
      <c r="E102" s="76"/>
      <c r="F102" s="76"/>
      <c r="G102" s="76"/>
      <c r="H102" s="76"/>
      <c r="I102" s="76"/>
      <c r="J102" s="76"/>
      <c r="K102" s="76"/>
      <c r="L102" s="76"/>
    </row>
    <row r="103" spans="2:12" x14ac:dyDescent="0.25">
      <c r="B103" s="76"/>
      <c r="C103" s="76"/>
      <c r="D103" s="76"/>
      <c r="E103" s="76"/>
      <c r="F103" s="76"/>
      <c r="G103" s="76"/>
      <c r="H103" s="76"/>
      <c r="I103" s="76"/>
      <c r="J103" s="76"/>
      <c r="K103" s="76"/>
      <c r="L103" s="76"/>
    </row>
    <row r="104" spans="2:12" x14ac:dyDescent="0.25">
      <c r="B104" s="76"/>
      <c r="C104" s="76"/>
      <c r="D104" s="76"/>
      <c r="E104" s="76"/>
      <c r="F104" s="76"/>
      <c r="G104" s="76"/>
      <c r="H104" s="76"/>
      <c r="I104" s="76"/>
      <c r="J104" s="76"/>
      <c r="K104" s="76"/>
      <c r="L104" s="76"/>
    </row>
    <row r="105" spans="2:12" x14ac:dyDescent="0.25">
      <c r="B105" s="76"/>
      <c r="C105" s="76"/>
      <c r="D105" s="76"/>
      <c r="E105" s="76"/>
      <c r="F105" s="76"/>
      <c r="G105" s="76"/>
      <c r="H105" s="76"/>
      <c r="I105" s="76"/>
      <c r="J105" s="76"/>
      <c r="K105" s="76"/>
      <c r="L105" s="76"/>
    </row>
    <row r="106" spans="2:12" x14ac:dyDescent="0.25">
      <c r="B106" s="76"/>
      <c r="C106" s="76"/>
      <c r="D106" s="76"/>
      <c r="E106" s="76"/>
      <c r="F106" s="76"/>
      <c r="G106" s="76"/>
      <c r="H106" s="76"/>
      <c r="I106" s="76"/>
      <c r="J106" s="76"/>
      <c r="K106" s="76"/>
      <c r="L106" s="76"/>
    </row>
    <row r="107" spans="2:12" x14ac:dyDescent="0.25">
      <c r="B107" s="76"/>
      <c r="C107" s="76"/>
      <c r="D107" s="76"/>
      <c r="E107" s="76"/>
      <c r="F107" s="76"/>
      <c r="G107" s="76"/>
      <c r="H107" s="76"/>
      <c r="I107" s="76"/>
      <c r="J107" s="76"/>
      <c r="K107" s="76"/>
      <c r="L107" s="76"/>
    </row>
    <row r="108" spans="2:12" x14ac:dyDescent="0.25">
      <c r="B108" s="76"/>
      <c r="C108" s="76"/>
      <c r="D108" s="76"/>
      <c r="E108" s="76"/>
      <c r="F108" s="76"/>
      <c r="G108" s="76"/>
      <c r="H108" s="76"/>
      <c r="I108" s="76"/>
      <c r="J108" s="76"/>
      <c r="K108" s="76"/>
      <c r="L108" s="76"/>
    </row>
    <row r="109" spans="2:12" x14ac:dyDescent="0.25">
      <c r="B109" s="76"/>
      <c r="C109" s="76"/>
      <c r="D109" s="76"/>
      <c r="E109" s="76"/>
      <c r="F109" s="76"/>
      <c r="G109" s="76"/>
      <c r="H109" s="76"/>
      <c r="I109" s="76"/>
      <c r="J109" s="76"/>
      <c r="K109" s="76"/>
      <c r="L109" s="76"/>
    </row>
    <row r="110" spans="2:12" x14ac:dyDescent="0.25">
      <c r="B110" s="76"/>
      <c r="C110" s="76"/>
      <c r="D110" s="76"/>
      <c r="E110" s="76"/>
      <c r="F110" s="76"/>
      <c r="G110" s="76"/>
      <c r="H110" s="76"/>
      <c r="I110" s="76"/>
      <c r="J110" s="76"/>
      <c r="K110" s="76"/>
      <c r="L110" s="76"/>
    </row>
    <row r="111" spans="2:12" x14ac:dyDescent="0.25">
      <c r="B111" s="76"/>
      <c r="C111" s="76"/>
      <c r="D111" s="76"/>
      <c r="E111" s="76"/>
      <c r="F111" s="76"/>
      <c r="G111" s="76"/>
      <c r="H111" s="76"/>
      <c r="I111" s="76"/>
      <c r="J111" s="76"/>
      <c r="K111" s="76"/>
      <c r="L111" s="76"/>
    </row>
    <row r="112" spans="2:12" x14ac:dyDescent="0.25">
      <c r="B112" s="76"/>
      <c r="C112" s="76"/>
      <c r="D112" s="76"/>
      <c r="E112" s="76"/>
      <c r="F112" s="76"/>
      <c r="G112" s="76"/>
      <c r="H112" s="76"/>
      <c r="I112" s="76"/>
      <c r="J112" s="76"/>
      <c r="K112" s="76"/>
      <c r="L112" s="76"/>
    </row>
    <row r="113" spans="2:12" x14ac:dyDescent="0.25">
      <c r="B113" s="76"/>
      <c r="C113" s="76"/>
      <c r="D113" s="76"/>
      <c r="E113" s="76"/>
      <c r="F113" s="76"/>
      <c r="G113" s="76"/>
      <c r="H113" s="76"/>
      <c r="I113" s="76"/>
      <c r="J113" s="76"/>
      <c r="K113" s="76"/>
      <c r="L113" s="76"/>
    </row>
    <row r="114" spans="2:12" x14ac:dyDescent="0.25">
      <c r="B114" s="76"/>
      <c r="C114" s="76"/>
      <c r="D114" s="76"/>
      <c r="E114" s="76"/>
      <c r="F114" s="76"/>
      <c r="G114" s="76"/>
      <c r="H114" s="76"/>
      <c r="I114" s="76"/>
      <c r="J114" s="76"/>
      <c r="K114" s="76"/>
      <c r="L114" s="76"/>
    </row>
    <row r="115" spans="2:12" x14ac:dyDescent="0.25">
      <c r="B115" s="76"/>
      <c r="C115" s="76"/>
      <c r="D115" s="76"/>
      <c r="E115" s="76"/>
      <c r="F115" s="76"/>
      <c r="G115" s="76"/>
      <c r="H115" s="76"/>
      <c r="I115" s="76"/>
      <c r="J115" s="76"/>
      <c r="K115" s="76"/>
      <c r="L115" s="76"/>
    </row>
    <row r="116" spans="2:12" x14ac:dyDescent="0.25">
      <c r="B116" s="76"/>
      <c r="C116" s="76"/>
      <c r="D116" s="76"/>
      <c r="E116" s="76"/>
      <c r="F116" s="76"/>
      <c r="G116" s="76"/>
      <c r="H116" s="76"/>
      <c r="I116" s="76"/>
      <c r="J116" s="76"/>
      <c r="K116" s="76"/>
      <c r="L116" s="76"/>
    </row>
    <row r="117" spans="2:12" x14ac:dyDescent="0.25">
      <c r="B117" s="76"/>
      <c r="C117" s="76"/>
      <c r="D117" s="76"/>
      <c r="E117" s="76"/>
      <c r="F117" s="76"/>
      <c r="G117" s="76"/>
      <c r="H117" s="76"/>
      <c r="I117" s="76"/>
      <c r="J117" s="76"/>
      <c r="K117" s="76"/>
      <c r="L117" s="76"/>
    </row>
    <row r="118" spans="2:12" x14ac:dyDescent="0.25">
      <c r="B118" s="76"/>
      <c r="C118" s="76"/>
      <c r="D118" s="76"/>
      <c r="E118" s="76"/>
      <c r="F118" s="76"/>
      <c r="G118" s="76"/>
      <c r="H118" s="76"/>
      <c r="I118" s="76"/>
      <c r="J118" s="76"/>
      <c r="K118" s="76"/>
      <c r="L118" s="76"/>
    </row>
    <row r="119" spans="2:12" x14ac:dyDescent="0.25">
      <c r="B119" s="76"/>
      <c r="C119" s="76"/>
      <c r="D119" s="76"/>
      <c r="E119" s="76"/>
      <c r="F119" s="76"/>
      <c r="G119" s="76"/>
      <c r="H119" s="76"/>
      <c r="I119" s="76"/>
      <c r="J119" s="76"/>
      <c r="K119" s="76"/>
      <c r="L119" s="76"/>
    </row>
    <row r="120" spans="2:12" x14ac:dyDescent="0.25">
      <c r="B120" s="76"/>
      <c r="C120" s="76"/>
      <c r="D120" s="76"/>
      <c r="E120" s="76"/>
      <c r="F120" s="76"/>
      <c r="G120" s="76"/>
      <c r="H120" s="76"/>
      <c r="I120" s="76"/>
      <c r="J120" s="76"/>
      <c r="K120" s="76"/>
      <c r="L120" s="76"/>
    </row>
    <row r="121" spans="2:12" x14ac:dyDescent="0.25">
      <c r="B121" s="76"/>
      <c r="C121" s="76"/>
      <c r="D121" s="76"/>
      <c r="E121" s="76"/>
      <c r="F121" s="76"/>
      <c r="G121" s="76"/>
      <c r="H121" s="76"/>
      <c r="I121" s="76"/>
      <c r="J121" s="76"/>
      <c r="K121" s="76"/>
      <c r="L121" s="76"/>
    </row>
    <row r="122" spans="2:12" x14ac:dyDescent="0.25">
      <c r="B122" s="76"/>
      <c r="C122" s="76"/>
      <c r="D122" s="76"/>
      <c r="E122" s="76"/>
      <c r="F122" s="76"/>
      <c r="G122" s="76"/>
      <c r="H122" s="76"/>
      <c r="I122" s="76"/>
      <c r="J122" s="76"/>
      <c r="K122" s="76"/>
      <c r="L122" s="76"/>
    </row>
    <row r="123" spans="2:12" x14ac:dyDescent="0.25">
      <c r="B123" s="76"/>
      <c r="C123" s="76"/>
      <c r="D123" s="76"/>
      <c r="E123" s="76"/>
      <c r="F123" s="76"/>
      <c r="G123" s="76"/>
      <c r="H123" s="76"/>
      <c r="I123" s="76"/>
      <c r="J123" s="76"/>
      <c r="K123" s="76"/>
      <c r="L123" s="76"/>
    </row>
    <row r="124" spans="2:12" x14ac:dyDescent="0.25">
      <c r="B124" s="76"/>
      <c r="C124" s="76"/>
      <c r="D124" s="76"/>
      <c r="E124" s="76"/>
      <c r="F124" s="76"/>
      <c r="G124" s="76"/>
      <c r="H124" s="76"/>
      <c r="I124" s="76"/>
      <c r="J124" s="76"/>
      <c r="K124" s="76"/>
      <c r="L124" s="76"/>
    </row>
    <row r="125" spans="2:12" x14ac:dyDescent="0.25">
      <c r="B125" s="76"/>
      <c r="C125" s="76"/>
      <c r="D125" s="76"/>
      <c r="E125" s="76"/>
      <c r="F125" s="76"/>
      <c r="G125" s="76"/>
      <c r="H125" s="76"/>
      <c r="I125" s="76"/>
      <c r="J125" s="76"/>
      <c r="K125" s="76"/>
      <c r="L125" s="76"/>
    </row>
    <row r="126" spans="2:12" x14ac:dyDescent="0.25">
      <c r="B126" s="76"/>
      <c r="C126" s="76"/>
      <c r="D126" s="76"/>
      <c r="E126" s="76"/>
      <c r="F126" s="76"/>
      <c r="G126" s="76"/>
      <c r="H126" s="76"/>
      <c r="I126" s="76"/>
      <c r="J126" s="76"/>
      <c r="K126" s="76"/>
      <c r="L126" s="76"/>
    </row>
    <row r="127" spans="2:12" x14ac:dyDescent="0.25">
      <c r="B127" s="76"/>
      <c r="C127" s="76"/>
      <c r="D127" s="76"/>
      <c r="E127" s="76"/>
      <c r="F127" s="76"/>
      <c r="G127" s="76"/>
      <c r="H127" s="76"/>
      <c r="I127" s="76"/>
      <c r="J127" s="76"/>
      <c r="K127" s="76"/>
      <c r="L127" s="76"/>
    </row>
    <row r="128" spans="2:12" x14ac:dyDescent="0.25">
      <c r="B128" s="76"/>
      <c r="C128" s="76"/>
      <c r="D128" s="76"/>
      <c r="E128" s="76"/>
      <c r="F128" s="76"/>
      <c r="G128" s="76"/>
      <c r="H128" s="76"/>
      <c r="I128" s="76"/>
      <c r="J128" s="76"/>
      <c r="K128" s="76"/>
      <c r="L128" s="76"/>
    </row>
    <row r="129" spans="2:12" x14ac:dyDescent="0.25">
      <c r="B129" s="76"/>
      <c r="C129" s="76"/>
      <c r="D129" s="76"/>
      <c r="E129" s="76"/>
      <c r="F129" s="76"/>
      <c r="G129" s="76"/>
      <c r="H129" s="76"/>
      <c r="I129" s="76"/>
      <c r="J129" s="76"/>
      <c r="K129" s="76"/>
      <c r="L129" s="76"/>
    </row>
    <row r="130" spans="2:12" x14ac:dyDescent="0.25">
      <c r="B130" s="76"/>
      <c r="C130" s="76"/>
      <c r="D130" s="76"/>
      <c r="E130" s="76"/>
      <c r="F130" s="76"/>
      <c r="G130" s="76"/>
      <c r="H130" s="76"/>
      <c r="I130" s="76"/>
      <c r="J130" s="76"/>
      <c r="K130" s="76"/>
      <c r="L130" s="76"/>
    </row>
    <row r="131" spans="2:12" x14ac:dyDescent="0.25">
      <c r="B131" s="76"/>
      <c r="C131" s="76"/>
      <c r="D131" s="76"/>
      <c r="E131" s="76"/>
      <c r="F131" s="76"/>
      <c r="G131" s="76"/>
      <c r="H131" s="76"/>
      <c r="I131" s="76"/>
      <c r="J131" s="76"/>
      <c r="K131" s="76"/>
      <c r="L131" s="76"/>
    </row>
    <row r="132" spans="2:12" x14ac:dyDescent="0.25">
      <c r="B132" s="76"/>
      <c r="C132" s="76"/>
      <c r="D132" s="76"/>
      <c r="E132" s="76"/>
      <c r="F132" s="76"/>
      <c r="G132" s="76"/>
      <c r="H132" s="76"/>
      <c r="I132" s="76"/>
      <c r="J132" s="76"/>
      <c r="K132" s="76"/>
      <c r="L132" s="76"/>
    </row>
    <row r="133" spans="2:12" x14ac:dyDescent="0.25">
      <c r="B133" s="76"/>
      <c r="C133" s="76"/>
      <c r="D133" s="76"/>
      <c r="E133" s="76"/>
      <c r="F133" s="76"/>
      <c r="G133" s="76"/>
      <c r="H133" s="76"/>
      <c r="I133" s="76"/>
      <c r="J133" s="76"/>
      <c r="K133" s="76"/>
      <c r="L133" s="76"/>
    </row>
    <row r="134" spans="2:12" x14ac:dyDescent="0.25">
      <c r="B134" s="76"/>
      <c r="C134" s="76"/>
      <c r="D134" s="76"/>
      <c r="E134" s="76"/>
      <c r="F134" s="76"/>
      <c r="G134" s="76"/>
      <c r="H134" s="76"/>
      <c r="I134" s="76"/>
      <c r="J134" s="76"/>
      <c r="K134" s="76"/>
      <c r="L134" s="76"/>
    </row>
    <row r="135" spans="2:12" x14ac:dyDescent="0.25">
      <c r="B135" s="76"/>
      <c r="C135" s="76"/>
      <c r="D135" s="76"/>
      <c r="E135" s="76"/>
      <c r="F135" s="76"/>
      <c r="G135" s="76"/>
      <c r="H135" s="76"/>
      <c r="I135" s="76"/>
      <c r="J135" s="76"/>
      <c r="K135" s="76"/>
      <c r="L135" s="76"/>
    </row>
    <row r="136" spans="2:12" x14ac:dyDescent="0.25">
      <c r="B136" s="76"/>
      <c r="C136" s="76"/>
      <c r="D136" s="76"/>
      <c r="E136" s="76"/>
      <c r="F136" s="76"/>
      <c r="G136" s="76"/>
      <c r="H136" s="76"/>
      <c r="I136" s="76"/>
      <c r="J136" s="76"/>
      <c r="K136" s="76"/>
      <c r="L136" s="76"/>
    </row>
    <row r="137" spans="2:12" x14ac:dyDescent="0.25">
      <c r="B137" s="76"/>
      <c r="C137" s="76"/>
      <c r="D137" s="76"/>
      <c r="E137" s="76"/>
      <c r="F137" s="76"/>
      <c r="G137" s="76"/>
      <c r="H137" s="76"/>
      <c r="I137" s="76"/>
      <c r="J137" s="76"/>
      <c r="K137" s="76"/>
      <c r="L137" s="76"/>
    </row>
    <row r="138" spans="2:12" x14ac:dyDescent="0.25">
      <c r="B138" s="76"/>
      <c r="C138" s="76"/>
      <c r="D138" s="76"/>
      <c r="E138" s="76"/>
      <c r="F138" s="76"/>
      <c r="G138" s="76"/>
      <c r="H138" s="76"/>
      <c r="I138" s="76"/>
      <c r="J138" s="76"/>
      <c r="K138" s="76"/>
      <c r="L138" s="76"/>
    </row>
    <row r="139" spans="2:12" x14ac:dyDescent="0.25">
      <c r="B139" s="76"/>
      <c r="C139" s="76"/>
      <c r="D139" s="76"/>
      <c r="E139" s="76"/>
      <c r="F139" s="76"/>
      <c r="G139" s="76"/>
      <c r="H139" s="76"/>
      <c r="I139" s="76"/>
      <c r="J139" s="76"/>
      <c r="K139" s="76"/>
      <c r="L139" s="76"/>
    </row>
    <row r="140" spans="2:12" x14ac:dyDescent="0.25">
      <c r="B140" s="76"/>
      <c r="C140" s="76"/>
      <c r="D140" s="76"/>
      <c r="E140" s="76"/>
      <c r="F140" s="76"/>
      <c r="G140" s="76"/>
      <c r="H140" s="76"/>
      <c r="I140" s="76"/>
      <c r="J140" s="76"/>
      <c r="K140" s="76"/>
      <c r="L140" s="76"/>
    </row>
    <row r="141" spans="2:12" x14ac:dyDescent="0.25">
      <c r="B141" s="76"/>
      <c r="C141" s="76"/>
      <c r="D141" s="76"/>
      <c r="E141" s="76"/>
      <c r="F141" s="76"/>
      <c r="G141" s="76"/>
      <c r="H141" s="76"/>
      <c r="I141" s="76"/>
      <c r="J141" s="76"/>
      <c r="K141" s="76"/>
      <c r="L141" s="76"/>
    </row>
    <row r="142" spans="2:12" x14ac:dyDescent="0.25">
      <c r="B142" s="76"/>
      <c r="C142" s="76"/>
      <c r="D142" s="76"/>
      <c r="E142" s="76"/>
      <c r="F142" s="76"/>
      <c r="G142" s="76"/>
      <c r="H142" s="76"/>
      <c r="I142" s="76"/>
      <c r="J142" s="76"/>
      <c r="K142" s="76"/>
      <c r="L142" s="76"/>
    </row>
    <row r="143" spans="2:12" x14ac:dyDescent="0.25">
      <c r="B143" s="76"/>
      <c r="C143" s="76"/>
      <c r="D143" s="76"/>
      <c r="E143" s="76"/>
      <c r="F143" s="76"/>
      <c r="G143" s="76"/>
      <c r="H143" s="76"/>
      <c r="I143" s="76"/>
      <c r="J143" s="76"/>
      <c r="K143" s="76"/>
      <c r="L143" s="76"/>
    </row>
    <row r="144" spans="2:12" x14ac:dyDescent="0.25">
      <c r="B144" s="76"/>
      <c r="C144" s="76"/>
      <c r="D144" s="76"/>
      <c r="E144" s="76"/>
      <c r="F144" s="76"/>
      <c r="G144" s="76"/>
      <c r="H144" s="76"/>
      <c r="I144" s="76"/>
      <c r="J144" s="76"/>
      <c r="K144" s="76"/>
      <c r="L144" s="76"/>
    </row>
  </sheetData>
  <pageMargins left="0.7" right="0.19685039370078738" top="3.9370078740157487E-2" bottom="3.9370078740157487E-2" header="0" footer="0.3"/>
  <pageSetup paperSize="9" orientation="landscape"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Hoja48">
    <tabColor rgb="FF00B050"/>
  </sheetPr>
  <dimension ref="A1:L145"/>
  <sheetViews>
    <sheetView workbookViewId="0">
      <selection activeCell="D28" sqref="D28"/>
    </sheetView>
  </sheetViews>
  <sheetFormatPr baseColWidth="10" defaultRowHeight="15" x14ac:dyDescent="0.25"/>
  <cols>
    <col min="1" max="1" width="25.7109375" style="74" customWidth="1"/>
    <col min="2" max="2" width="20.7109375" style="74" customWidth="1"/>
    <col min="3" max="3" width="25.85546875" style="74" bestFit="1" customWidth="1"/>
    <col min="4" max="11" width="20.7109375" style="74" customWidth="1"/>
    <col min="12" max="16384" width="11.42578125" style="74"/>
  </cols>
  <sheetData>
    <row r="1" spans="1:12" ht="18.75" x14ac:dyDescent="0.3">
      <c r="A1" s="223" t="s">
        <v>982</v>
      </c>
      <c r="B1" s="157"/>
      <c r="C1" s="157"/>
      <c r="D1" s="157"/>
    </row>
    <row r="2" spans="1:12" x14ac:dyDescent="0.25">
      <c r="A2" s="157"/>
      <c r="B2" s="157"/>
      <c r="C2" s="157"/>
      <c r="D2" s="157"/>
    </row>
    <row r="3" spans="1:12" x14ac:dyDescent="0.25">
      <c r="A3" s="370"/>
      <c r="B3"/>
      <c r="C3"/>
      <c r="D3" s="157"/>
    </row>
    <row r="4" spans="1:12" x14ac:dyDescent="0.25">
      <c r="A4" s="372" t="s">
        <v>1513</v>
      </c>
      <c r="B4" s="373" t="s">
        <v>1514</v>
      </c>
      <c r="C4" s="373" t="s">
        <v>1515</v>
      </c>
      <c r="D4" s="157"/>
    </row>
    <row r="5" spans="1:12" x14ac:dyDescent="0.25">
      <c r="A5" s="384" t="s">
        <v>1516</v>
      </c>
      <c r="B5" s="387">
        <v>111235</v>
      </c>
      <c r="C5" s="387">
        <v>1125145.83</v>
      </c>
      <c r="D5" s="160"/>
      <c r="E5" s="76"/>
      <c r="F5" s="76"/>
      <c r="G5" s="76"/>
      <c r="H5" s="76"/>
      <c r="I5" s="76"/>
      <c r="J5" s="76"/>
      <c r="K5" s="76"/>
      <c r="L5" s="76"/>
    </row>
    <row r="6" spans="1:12" x14ac:dyDescent="0.25">
      <c r="A6" s="384" t="s">
        <v>1517</v>
      </c>
      <c r="B6" s="387">
        <v>320755</v>
      </c>
      <c r="C6" s="387">
        <v>1968298.9</v>
      </c>
      <c r="D6" s="160"/>
      <c r="E6" s="76"/>
      <c r="F6" s="76"/>
      <c r="G6" s="76"/>
      <c r="H6" s="76"/>
      <c r="I6" s="76"/>
      <c r="J6" s="76"/>
      <c r="K6" s="76"/>
      <c r="L6" s="76"/>
    </row>
    <row r="7" spans="1:12" x14ac:dyDescent="0.25">
      <c r="A7" s="384" t="s">
        <v>1518</v>
      </c>
      <c r="B7" s="387">
        <v>1470762</v>
      </c>
      <c r="C7" s="387">
        <v>7865093.0199999996</v>
      </c>
      <c r="D7" s="160"/>
      <c r="E7" s="76"/>
      <c r="F7" s="76"/>
      <c r="G7" s="76"/>
      <c r="H7" s="76"/>
      <c r="I7" s="76"/>
      <c r="J7" s="76"/>
      <c r="K7" s="76"/>
      <c r="L7" s="76"/>
    </row>
    <row r="8" spans="1:12" x14ac:dyDescent="0.25">
      <c r="A8" s="385" t="s">
        <v>26</v>
      </c>
      <c r="B8" s="388">
        <v>1902752</v>
      </c>
      <c r="C8" s="388">
        <v>10958537.75</v>
      </c>
      <c r="D8" s="160"/>
      <c r="E8" s="76"/>
      <c r="F8" s="76"/>
      <c r="G8" s="76"/>
      <c r="H8" s="76"/>
      <c r="I8" s="76"/>
      <c r="J8" s="76"/>
      <c r="K8" s="76"/>
      <c r="L8" s="76"/>
    </row>
    <row r="9" spans="1:12" x14ac:dyDescent="0.25">
      <c r="A9" s="157"/>
      <c r="B9" s="160"/>
      <c r="C9" s="160"/>
      <c r="D9" s="160"/>
      <c r="E9" s="76"/>
      <c r="F9" s="76"/>
      <c r="G9" s="76"/>
      <c r="H9" s="76"/>
      <c r="I9" s="76"/>
      <c r="J9" s="76"/>
      <c r="K9" s="76"/>
      <c r="L9" s="76"/>
    </row>
    <row r="10" spans="1:12" x14ac:dyDescent="0.25">
      <c r="A10" s="157"/>
      <c r="B10" s="160"/>
      <c r="C10" s="160"/>
      <c r="D10" s="160"/>
      <c r="E10" s="76"/>
      <c r="F10" s="76"/>
      <c r="G10" s="76"/>
      <c r="H10" s="76"/>
      <c r="I10" s="76"/>
      <c r="J10" s="76"/>
      <c r="K10" s="76"/>
      <c r="L10" s="76"/>
    </row>
    <row r="11" spans="1:12" x14ac:dyDescent="0.25">
      <c r="A11" s="157"/>
      <c r="B11" s="160"/>
      <c r="C11" s="160"/>
      <c r="D11" s="160"/>
      <c r="E11" s="76"/>
      <c r="F11" s="76"/>
      <c r="G11" s="76"/>
      <c r="H11" s="76"/>
      <c r="I11" s="76"/>
      <c r="J11" s="76"/>
      <c r="K11" s="76"/>
      <c r="L11" s="76"/>
    </row>
    <row r="12" spans="1:12" x14ac:dyDescent="0.25">
      <c r="A12" s="157"/>
      <c r="B12" s="160"/>
      <c r="C12" s="160"/>
      <c r="D12" s="160"/>
      <c r="E12" s="76"/>
      <c r="F12" s="76"/>
      <c r="G12" s="76"/>
      <c r="H12" s="76"/>
      <c r="I12" s="76"/>
      <c r="J12" s="76"/>
      <c r="K12" s="76"/>
      <c r="L12" s="76"/>
    </row>
    <row r="13" spans="1:12" x14ac:dyDescent="0.25">
      <c r="A13" s="157"/>
      <c r="B13" s="160"/>
      <c r="C13" s="160"/>
      <c r="D13" s="160"/>
      <c r="E13" s="76"/>
      <c r="F13" s="76"/>
      <c r="G13" s="76"/>
      <c r="H13" s="76"/>
      <c r="I13" s="76"/>
      <c r="J13" s="76"/>
      <c r="K13" s="76"/>
      <c r="L13" s="76"/>
    </row>
    <row r="14" spans="1:12" x14ac:dyDescent="0.25">
      <c r="B14" s="76"/>
      <c r="C14" s="76"/>
      <c r="D14" s="76"/>
      <c r="E14" s="76"/>
      <c r="F14" s="76"/>
      <c r="G14" s="76"/>
      <c r="H14" s="76"/>
      <c r="I14" s="76"/>
      <c r="J14" s="76"/>
      <c r="K14" s="76"/>
      <c r="L14" s="76"/>
    </row>
    <row r="15" spans="1:12" x14ac:dyDescent="0.25">
      <c r="B15" s="76"/>
      <c r="C15" s="76"/>
      <c r="D15" s="76"/>
      <c r="E15" s="76"/>
      <c r="F15" s="76"/>
      <c r="G15" s="76"/>
      <c r="H15" s="76"/>
      <c r="I15" s="76"/>
      <c r="J15" s="76"/>
      <c r="K15" s="76"/>
      <c r="L15" s="76"/>
    </row>
    <row r="16" spans="1:12" x14ac:dyDescent="0.25">
      <c r="B16" s="76"/>
      <c r="C16" s="76"/>
      <c r="D16" s="76"/>
      <c r="E16" s="76"/>
      <c r="F16" s="76"/>
      <c r="G16" s="76"/>
      <c r="H16" s="76"/>
      <c r="I16" s="76"/>
      <c r="J16" s="76"/>
      <c r="K16" s="76"/>
      <c r="L16" s="76"/>
    </row>
    <row r="17" spans="2:12" x14ac:dyDescent="0.25">
      <c r="B17" s="76"/>
      <c r="C17" s="76"/>
      <c r="D17" s="76"/>
      <c r="E17" s="76"/>
      <c r="F17" s="76"/>
      <c r="G17" s="76"/>
      <c r="H17" s="76"/>
      <c r="I17" s="76"/>
      <c r="J17" s="76"/>
      <c r="K17" s="76"/>
      <c r="L17" s="76"/>
    </row>
    <row r="18" spans="2:12" x14ac:dyDescent="0.25">
      <c r="B18" s="76"/>
      <c r="C18" s="76"/>
      <c r="D18" s="76"/>
      <c r="E18" s="76"/>
      <c r="F18" s="76"/>
      <c r="G18" s="76"/>
      <c r="H18" s="76"/>
      <c r="I18" s="76"/>
      <c r="J18" s="76"/>
      <c r="K18" s="76"/>
      <c r="L18" s="76"/>
    </row>
    <row r="19" spans="2:12" x14ac:dyDescent="0.25">
      <c r="B19" s="76"/>
      <c r="C19" s="76"/>
      <c r="D19" s="76"/>
      <c r="E19" s="76"/>
      <c r="F19" s="76"/>
      <c r="G19" s="76"/>
      <c r="H19" s="76"/>
      <c r="I19" s="76"/>
      <c r="J19" s="76"/>
      <c r="K19" s="76"/>
      <c r="L19" s="76"/>
    </row>
    <row r="20" spans="2:12" x14ac:dyDescent="0.25">
      <c r="B20" s="76"/>
      <c r="C20" s="76"/>
      <c r="D20" s="76"/>
      <c r="E20" s="76"/>
      <c r="F20" s="76"/>
      <c r="G20" s="76"/>
      <c r="H20" s="76"/>
      <c r="I20" s="76"/>
      <c r="J20" s="76"/>
      <c r="K20" s="76"/>
      <c r="L20" s="76"/>
    </row>
    <row r="21" spans="2:12" x14ac:dyDescent="0.25">
      <c r="B21" s="76"/>
      <c r="C21" s="76"/>
      <c r="D21" s="76"/>
      <c r="E21" s="76"/>
      <c r="F21" s="76"/>
      <c r="G21" s="76"/>
      <c r="H21" s="76"/>
      <c r="I21" s="76"/>
      <c r="J21" s="76"/>
      <c r="K21" s="76"/>
      <c r="L21" s="76"/>
    </row>
    <row r="22" spans="2:12" x14ac:dyDescent="0.25">
      <c r="B22" s="76"/>
      <c r="C22" s="76"/>
      <c r="D22" s="76"/>
      <c r="E22" s="76"/>
      <c r="F22" s="76"/>
      <c r="G22" s="76"/>
      <c r="H22" s="76"/>
      <c r="I22" s="76"/>
      <c r="J22" s="76"/>
      <c r="K22" s="76"/>
      <c r="L22" s="76"/>
    </row>
    <row r="23" spans="2:12" x14ac:dyDescent="0.25">
      <c r="B23" s="76"/>
      <c r="C23" s="76"/>
      <c r="D23" s="76"/>
      <c r="E23" s="76"/>
      <c r="F23" s="76"/>
      <c r="G23" s="76"/>
      <c r="H23" s="76"/>
      <c r="I23" s="76"/>
      <c r="J23" s="76"/>
      <c r="K23" s="76"/>
      <c r="L23" s="76"/>
    </row>
    <row r="24" spans="2:12" x14ac:dyDescent="0.25">
      <c r="B24" s="76"/>
      <c r="C24" s="76"/>
      <c r="D24" s="76"/>
      <c r="E24" s="76"/>
      <c r="F24" s="76"/>
      <c r="G24" s="76"/>
      <c r="H24" s="76"/>
      <c r="I24" s="76"/>
      <c r="J24" s="76"/>
      <c r="K24" s="76"/>
      <c r="L24" s="76"/>
    </row>
    <row r="25" spans="2:12" x14ac:dyDescent="0.25">
      <c r="B25" s="76"/>
      <c r="C25" s="76"/>
      <c r="D25" s="76"/>
      <c r="E25" s="76"/>
      <c r="F25" s="76"/>
      <c r="G25" s="76"/>
      <c r="H25" s="76"/>
      <c r="I25" s="76"/>
      <c r="J25" s="76"/>
      <c r="K25" s="76"/>
      <c r="L25" s="76"/>
    </row>
    <row r="26" spans="2:12" x14ac:dyDescent="0.25">
      <c r="B26" s="76"/>
      <c r="C26" s="76"/>
      <c r="D26" s="76"/>
      <c r="E26" s="76"/>
      <c r="F26" s="76"/>
      <c r="G26" s="76"/>
      <c r="H26" s="76"/>
      <c r="I26" s="76"/>
      <c r="J26" s="76"/>
      <c r="K26" s="76"/>
      <c r="L26" s="76"/>
    </row>
    <row r="27" spans="2:12" x14ac:dyDescent="0.25">
      <c r="B27" s="76"/>
      <c r="C27" s="76"/>
      <c r="D27" s="76"/>
      <c r="E27" s="76"/>
      <c r="F27" s="76"/>
      <c r="G27" s="76"/>
      <c r="H27" s="76"/>
      <c r="I27" s="76"/>
      <c r="J27" s="76"/>
      <c r="K27" s="76"/>
      <c r="L27" s="76"/>
    </row>
    <row r="28" spans="2:12" x14ac:dyDescent="0.25">
      <c r="B28" s="76"/>
      <c r="C28" s="76"/>
      <c r="D28" s="76"/>
      <c r="E28" s="76"/>
      <c r="F28" s="76"/>
      <c r="G28" s="76"/>
      <c r="H28" s="76"/>
      <c r="I28" s="76"/>
      <c r="J28" s="76"/>
      <c r="K28" s="76"/>
      <c r="L28" s="76"/>
    </row>
    <row r="29" spans="2:12" x14ac:dyDescent="0.25">
      <c r="B29" s="76"/>
      <c r="C29" s="76"/>
      <c r="D29" s="76"/>
      <c r="E29" s="76"/>
      <c r="F29" s="76"/>
      <c r="G29" s="76"/>
      <c r="H29" s="76"/>
      <c r="I29" s="76"/>
      <c r="J29" s="76"/>
      <c r="K29" s="76"/>
      <c r="L29" s="76"/>
    </row>
    <row r="30" spans="2:12" x14ac:dyDescent="0.25">
      <c r="B30" s="76"/>
      <c r="C30" s="76"/>
      <c r="D30" s="76"/>
      <c r="E30" s="76"/>
      <c r="F30" s="76"/>
      <c r="G30" s="76"/>
      <c r="H30" s="76"/>
      <c r="I30" s="76"/>
      <c r="J30" s="76"/>
      <c r="K30" s="76"/>
      <c r="L30" s="76"/>
    </row>
    <row r="31" spans="2:12" x14ac:dyDescent="0.25">
      <c r="B31" s="76"/>
      <c r="C31" s="76"/>
      <c r="D31" s="76"/>
      <c r="E31" s="76"/>
      <c r="F31" s="76"/>
      <c r="G31" s="76"/>
      <c r="H31" s="76"/>
      <c r="I31" s="76"/>
      <c r="J31" s="76"/>
      <c r="K31" s="76"/>
      <c r="L31" s="76"/>
    </row>
    <row r="32" spans="2:12" x14ac:dyDescent="0.25">
      <c r="B32" s="76"/>
      <c r="C32" s="76"/>
      <c r="D32" s="76"/>
      <c r="E32" s="76"/>
      <c r="F32" s="76"/>
      <c r="G32" s="76"/>
      <c r="H32" s="76"/>
      <c r="I32" s="76"/>
      <c r="J32" s="76"/>
      <c r="K32" s="76"/>
      <c r="L32" s="76"/>
    </row>
    <row r="33" spans="2:12" x14ac:dyDescent="0.25">
      <c r="B33" s="76"/>
      <c r="C33" s="76"/>
      <c r="D33" s="76"/>
      <c r="E33" s="76"/>
      <c r="F33" s="76"/>
      <c r="G33" s="76"/>
      <c r="H33" s="76"/>
      <c r="I33" s="76"/>
      <c r="J33" s="76"/>
      <c r="K33" s="76"/>
      <c r="L33" s="76"/>
    </row>
    <row r="34" spans="2:12" x14ac:dyDescent="0.25">
      <c r="B34" s="76"/>
      <c r="C34" s="76"/>
      <c r="D34" s="76"/>
      <c r="E34" s="76"/>
      <c r="F34" s="76"/>
      <c r="G34" s="76"/>
      <c r="H34" s="76"/>
      <c r="I34" s="76"/>
      <c r="J34" s="76"/>
      <c r="K34" s="76"/>
      <c r="L34" s="76"/>
    </row>
    <row r="35" spans="2:12" x14ac:dyDescent="0.25">
      <c r="B35" s="76"/>
      <c r="C35" s="76"/>
      <c r="D35" s="76"/>
      <c r="E35" s="76"/>
      <c r="F35" s="76"/>
      <c r="G35" s="76"/>
      <c r="H35" s="76"/>
      <c r="I35" s="76"/>
      <c r="J35" s="76"/>
      <c r="K35" s="76"/>
      <c r="L35" s="76"/>
    </row>
    <row r="36" spans="2:12" x14ac:dyDescent="0.25">
      <c r="B36" s="76"/>
      <c r="C36" s="76"/>
      <c r="D36" s="76"/>
      <c r="E36" s="76"/>
      <c r="F36" s="76"/>
      <c r="G36" s="76"/>
      <c r="H36" s="76"/>
      <c r="I36" s="76"/>
      <c r="J36" s="76"/>
      <c r="K36" s="76"/>
      <c r="L36" s="76"/>
    </row>
    <row r="37" spans="2:12" x14ac:dyDescent="0.25">
      <c r="B37" s="76"/>
      <c r="C37" s="76"/>
      <c r="D37" s="76"/>
      <c r="E37" s="76"/>
      <c r="F37" s="76"/>
      <c r="G37" s="76"/>
      <c r="H37" s="76"/>
      <c r="I37" s="76"/>
      <c r="J37" s="76"/>
      <c r="K37" s="76"/>
      <c r="L37" s="76"/>
    </row>
    <row r="38" spans="2:12" x14ac:dyDescent="0.25">
      <c r="B38" s="76"/>
      <c r="C38" s="76"/>
      <c r="D38" s="76"/>
      <c r="E38" s="76"/>
      <c r="F38" s="76"/>
      <c r="G38" s="76"/>
      <c r="H38" s="76"/>
      <c r="I38" s="76"/>
      <c r="J38" s="76"/>
      <c r="K38" s="76"/>
      <c r="L38" s="76"/>
    </row>
    <row r="39" spans="2:12" x14ac:dyDescent="0.25">
      <c r="B39" s="76"/>
      <c r="C39" s="76"/>
      <c r="D39" s="76"/>
      <c r="E39" s="76"/>
      <c r="F39" s="76"/>
      <c r="G39" s="76"/>
      <c r="H39" s="76"/>
      <c r="I39" s="76"/>
      <c r="J39" s="76"/>
      <c r="K39" s="76"/>
      <c r="L39" s="76"/>
    </row>
    <row r="40" spans="2:12" x14ac:dyDescent="0.25">
      <c r="B40" s="76"/>
      <c r="C40" s="76"/>
      <c r="D40" s="76"/>
      <c r="E40" s="76"/>
      <c r="F40" s="76"/>
      <c r="G40" s="76"/>
      <c r="H40" s="76"/>
      <c r="I40" s="76"/>
      <c r="J40" s="76"/>
      <c r="K40" s="76"/>
      <c r="L40" s="76"/>
    </row>
    <row r="41" spans="2:12" x14ac:dyDescent="0.25">
      <c r="B41" s="76"/>
      <c r="C41" s="76"/>
      <c r="D41" s="76"/>
      <c r="E41" s="76"/>
      <c r="F41" s="76"/>
      <c r="G41" s="76"/>
      <c r="H41" s="76"/>
      <c r="I41" s="76"/>
      <c r="J41" s="76"/>
      <c r="K41" s="76"/>
      <c r="L41" s="76"/>
    </row>
    <row r="42" spans="2:12" x14ac:dyDescent="0.25">
      <c r="B42" s="76"/>
      <c r="C42" s="76"/>
      <c r="D42" s="76"/>
      <c r="E42" s="76"/>
      <c r="F42" s="76"/>
      <c r="G42" s="76"/>
      <c r="H42" s="76"/>
      <c r="I42" s="76"/>
      <c r="J42" s="76"/>
      <c r="K42" s="76"/>
      <c r="L42" s="76"/>
    </row>
    <row r="43" spans="2:12" x14ac:dyDescent="0.25">
      <c r="B43" s="76"/>
      <c r="C43" s="76"/>
      <c r="D43" s="76"/>
      <c r="E43" s="76"/>
      <c r="F43" s="76"/>
      <c r="G43" s="76"/>
      <c r="H43" s="76"/>
      <c r="I43" s="76"/>
      <c r="J43" s="76"/>
      <c r="K43" s="76"/>
      <c r="L43" s="76"/>
    </row>
    <row r="44" spans="2:12" x14ac:dyDescent="0.25">
      <c r="B44" s="76"/>
      <c r="C44" s="76"/>
      <c r="D44" s="76"/>
      <c r="E44" s="76"/>
      <c r="F44" s="76"/>
      <c r="G44" s="76"/>
      <c r="H44" s="76"/>
      <c r="I44" s="76"/>
      <c r="J44" s="76"/>
      <c r="K44" s="76"/>
      <c r="L44" s="76"/>
    </row>
    <row r="45" spans="2:12" x14ac:dyDescent="0.25">
      <c r="B45" s="76"/>
      <c r="C45" s="76"/>
      <c r="D45" s="76"/>
      <c r="E45" s="76"/>
      <c r="F45" s="76"/>
      <c r="G45" s="76"/>
      <c r="H45" s="76"/>
      <c r="I45" s="76"/>
      <c r="J45" s="76"/>
      <c r="K45" s="76"/>
      <c r="L45" s="76"/>
    </row>
    <row r="46" spans="2:12" x14ac:dyDescent="0.25">
      <c r="B46" s="76"/>
      <c r="C46" s="76"/>
      <c r="D46" s="76"/>
      <c r="E46" s="76"/>
      <c r="F46" s="76"/>
      <c r="G46" s="76"/>
      <c r="H46" s="76"/>
      <c r="I46" s="76"/>
      <c r="J46" s="76"/>
      <c r="K46" s="76"/>
      <c r="L46" s="76"/>
    </row>
    <row r="47" spans="2:12" x14ac:dyDescent="0.25">
      <c r="B47" s="76"/>
      <c r="C47" s="76"/>
      <c r="D47" s="76"/>
      <c r="E47" s="76"/>
      <c r="F47" s="76"/>
      <c r="G47" s="76"/>
      <c r="H47" s="76"/>
      <c r="I47" s="76"/>
      <c r="J47" s="76"/>
      <c r="K47" s="76"/>
      <c r="L47" s="76"/>
    </row>
    <row r="48" spans="2:12" x14ac:dyDescent="0.25">
      <c r="B48" s="76"/>
      <c r="C48" s="76"/>
      <c r="D48" s="76"/>
      <c r="E48" s="76"/>
      <c r="F48" s="76"/>
      <c r="G48" s="76"/>
      <c r="H48" s="76"/>
      <c r="I48" s="76"/>
      <c r="J48" s="76"/>
      <c r="K48" s="76"/>
      <c r="L48" s="76"/>
    </row>
    <row r="49" spans="2:12" x14ac:dyDescent="0.25">
      <c r="B49" s="76"/>
      <c r="C49" s="76"/>
      <c r="D49" s="76"/>
      <c r="E49" s="76"/>
      <c r="F49" s="76"/>
      <c r="G49" s="76"/>
      <c r="H49" s="76"/>
      <c r="I49" s="76"/>
      <c r="J49" s="76"/>
      <c r="K49" s="76"/>
      <c r="L49" s="76"/>
    </row>
    <row r="50" spans="2:12" x14ac:dyDescent="0.25">
      <c r="B50" s="76"/>
      <c r="C50" s="76"/>
      <c r="D50" s="76"/>
      <c r="E50" s="76"/>
      <c r="F50" s="76"/>
      <c r="G50" s="76"/>
      <c r="H50" s="76"/>
      <c r="I50" s="76"/>
      <c r="J50" s="76"/>
      <c r="K50" s="76"/>
      <c r="L50" s="76"/>
    </row>
    <row r="51" spans="2:12" x14ac:dyDescent="0.25">
      <c r="B51" s="76"/>
      <c r="C51" s="76"/>
      <c r="D51" s="76"/>
      <c r="E51" s="76"/>
      <c r="F51" s="76"/>
      <c r="G51" s="76"/>
      <c r="H51" s="76"/>
      <c r="I51" s="76"/>
      <c r="J51" s="76"/>
      <c r="K51" s="76"/>
      <c r="L51" s="76"/>
    </row>
    <row r="52" spans="2:12" x14ac:dyDescent="0.25">
      <c r="B52" s="76"/>
      <c r="C52" s="76"/>
      <c r="D52" s="76"/>
      <c r="E52" s="76"/>
      <c r="F52" s="76"/>
      <c r="G52" s="76"/>
      <c r="H52" s="76"/>
      <c r="I52" s="76"/>
      <c r="J52" s="76"/>
      <c r="K52" s="76"/>
      <c r="L52" s="76"/>
    </row>
    <row r="53" spans="2:12" x14ac:dyDescent="0.25">
      <c r="B53" s="76"/>
      <c r="C53" s="76"/>
      <c r="D53" s="76"/>
      <c r="E53" s="76"/>
      <c r="F53" s="76"/>
      <c r="G53" s="76"/>
      <c r="H53" s="76"/>
      <c r="I53" s="76"/>
      <c r="J53" s="76"/>
      <c r="K53" s="76"/>
      <c r="L53" s="76"/>
    </row>
    <row r="54" spans="2:12" x14ac:dyDescent="0.25">
      <c r="B54" s="76"/>
      <c r="C54" s="76"/>
      <c r="D54" s="76"/>
      <c r="E54" s="76"/>
      <c r="F54" s="76"/>
      <c r="G54" s="76"/>
      <c r="H54" s="76"/>
      <c r="I54" s="76"/>
      <c r="J54" s="76"/>
      <c r="K54" s="76"/>
      <c r="L54" s="76"/>
    </row>
    <row r="55" spans="2:12" x14ac:dyDescent="0.25">
      <c r="B55" s="76"/>
      <c r="C55" s="76"/>
      <c r="D55" s="76"/>
      <c r="E55" s="76"/>
      <c r="F55" s="76"/>
      <c r="G55" s="76"/>
      <c r="H55" s="76"/>
      <c r="I55" s="76"/>
      <c r="J55" s="76"/>
      <c r="K55" s="76"/>
      <c r="L55" s="76"/>
    </row>
    <row r="56" spans="2:12" x14ac:dyDescent="0.25">
      <c r="B56" s="76"/>
      <c r="C56" s="76"/>
      <c r="D56" s="76"/>
      <c r="E56" s="76"/>
      <c r="F56" s="76"/>
      <c r="G56" s="76"/>
      <c r="H56" s="76"/>
      <c r="I56" s="76"/>
      <c r="J56" s="76"/>
      <c r="K56" s="76"/>
      <c r="L56" s="76"/>
    </row>
    <row r="57" spans="2:12" x14ac:dyDescent="0.25">
      <c r="B57" s="76"/>
      <c r="C57" s="76"/>
      <c r="D57" s="76"/>
      <c r="E57" s="76"/>
      <c r="F57" s="76"/>
      <c r="G57" s="76"/>
      <c r="H57" s="76"/>
      <c r="I57" s="76"/>
      <c r="J57" s="76"/>
      <c r="K57" s="76"/>
      <c r="L57" s="76"/>
    </row>
    <row r="58" spans="2:12" x14ac:dyDescent="0.25">
      <c r="B58" s="76"/>
      <c r="C58" s="76"/>
      <c r="D58" s="76"/>
      <c r="E58" s="76"/>
      <c r="F58" s="76"/>
      <c r="G58" s="76"/>
      <c r="H58" s="76"/>
      <c r="I58" s="76"/>
      <c r="J58" s="76"/>
      <c r="K58" s="76"/>
      <c r="L58" s="76"/>
    </row>
    <row r="59" spans="2:12" x14ac:dyDescent="0.25">
      <c r="B59" s="76"/>
      <c r="C59" s="76"/>
      <c r="D59" s="76"/>
      <c r="E59" s="76"/>
      <c r="F59" s="76"/>
      <c r="G59" s="76"/>
      <c r="H59" s="76"/>
      <c r="I59" s="76"/>
      <c r="J59" s="76"/>
      <c r="K59" s="76"/>
      <c r="L59" s="76"/>
    </row>
    <row r="60" spans="2:12" x14ac:dyDescent="0.25">
      <c r="B60" s="76"/>
      <c r="C60" s="76"/>
      <c r="D60" s="76"/>
      <c r="E60" s="76"/>
      <c r="F60" s="76"/>
      <c r="G60" s="76"/>
      <c r="H60" s="76"/>
      <c r="I60" s="76"/>
      <c r="J60" s="76"/>
      <c r="K60" s="76"/>
      <c r="L60" s="76"/>
    </row>
    <row r="61" spans="2:12" x14ac:dyDescent="0.25">
      <c r="B61" s="76"/>
      <c r="C61" s="76"/>
      <c r="D61" s="76"/>
      <c r="E61" s="76"/>
      <c r="F61" s="76"/>
      <c r="G61" s="76"/>
      <c r="H61" s="76"/>
      <c r="I61" s="76"/>
      <c r="J61" s="76"/>
      <c r="K61" s="76"/>
      <c r="L61" s="76"/>
    </row>
    <row r="62" spans="2:12" x14ac:dyDescent="0.25">
      <c r="B62" s="76"/>
      <c r="C62" s="76"/>
      <c r="D62" s="76"/>
      <c r="E62" s="76"/>
      <c r="F62" s="76"/>
      <c r="G62" s="76"/>
      <c r="H62" s="76"/>
      <c r="I62" s="76"/>
      <c r="J62" s="76"/>
      <c r="K62" s="76"/>
      <c r="L62" s="76"/>
    </row>
    <row r="63" spans="2:12" x14ac:dyDescent="0.25">
      <c r="B63" s="76"/>
      <c r="C63" s="76"/>
      <c r="D63" s="76"/>
      <c r="E63" s="76"/>
      <c r="F63" s="76"/>
      <c r="G63" s="76"/>
      <c r="H63" s="76"/>
      <c r="I63" s="76"/>
      <c r="J63" s="76"/>
      <c r="K63" s="76"/>
      <c r="L63" s="76"/>
    </row>
    <row r="64" spans="2:12" x14ac:dyDescent="0.25">
      <c r="B64" s="76"/>
      <c r="C64" s="76"/>
      <c r="D64" s="76"/>
      <c r="E64" s="76"/>
      <c r="F64" s="76"/>
      <c r="G64" s="76"/>
      <c r="H64" s="76"/>
      <c r="I64" s="76"/>
      <c r="J64" s="76"/>
      <c r="K64" s="76"/>
      <c r="L64" s="76"/>
    </row>
    <row r="65" spans="2:12" x14ac:dyDescent="0.25">
      <c r="B65" s="76"/>
      <c r="C65" s="76"/>
      <c r="D65" s="76"/>
      <c r="E65" s="76"/>
      <c r="F65" s="76"/>
      <c r="G65" s="76"/>
      <c r="H65" s="76"/>
      <c r="I65" s="76"/>
      <c r="J65" s="76"/>
      <c r="K65" s="76"/>
      <c r="L65" s="76"/>
    </row>
    <row r="66" spans="2:12" x14ac:dyDescent="0.25">
      <c r="B66" s="76"/>
      <c r="C66" s="76"/>
      <c r="D66" s="76"/>
      <c r="E66" s="76"/>
      <c r="F66" s="76"/>
      <c r="G66" s="76"/>
      <c r="H66" s="76"/>
      <c r="I66" s="76"/>
      <c r="J66" s="76"/>
      <c r="K66" s="76"/>
      <c r="L66" s="76"/>
    </row>
    <row r="67" spans="2:12" x14ac:dyDescent="0.25">
      <c r="B67" s="76"/>
      <c r="C67" s="76"/>
      <c r="D67" s="76"/>
      <c r="E67" s="76"/>
      <c r="F67" s="76"/>
      <c r="G67" s="76"/>
      <c r="H67" s="76"/>
      <c r="I67" s="76"/>
      <c r="J67" s="76"/>
      <c r="K67" s="76"/>
      <c r="L67" s="76"/>
    </row>
    <row r="68" spans="2:12" x14ac:dyDescent="0.25">
      <c r="B68" s="76"/>
      <c r="C68" s="76"/>
      <c r="D68" s="76"/>
      <c r="E68" s="76"/>
      <c r="F68" s="76"/>
      <c r="G68" s="76"/>
      <c r="H68" s="76"/>
      <c r="I68" s="76"/>
      <c r="J68" s="76"/>
      <c r="K68" s="76"/>
      <c r="L68" s="76"/>
    </row>
    <row r="69" spans="2:12" x14ac:dyDescent="0.25">
      <c r="B69" s="76"/>
      <c r="C69" s="76"/>
      <c r="D69" s="76"/>
      <c r="E69" s="76"/>
      <c r="F69" s="76"/>
      <c r="G69" s="76"/>
      <c r="H69" s="76"/>
      <c r="I69" s="76"/>
      <c r="J69" s="76"/>
      <c r="K69" s="76"/>
      <c r="L69" s="76"/>
    </row>
    <row r="70" spans="2:12" x14ac:dyDescent="0.25">
      <c r="B70" s="76"/>
      <c r="C70" s="76"/>
      <c r="D70" s="76"/>
      <c r="E70" s="76"/>
      <c r="F70" s="76"/>
      <c r="G70" s="76"/>
      <c r="H70" s="76"/>
      <c r="I70" s="76"/>
      <c r="J70" s="76"/>
      <c r="K70" s="76"/>
      <c r="L70" s="76"/>
    </row>
    <row r="71" spans="2:12" x14ac:dyDescent="0.25">
      <c r="B71" s="76"/>
      <c r="C71" s="76"/>
      <c r="D71" s="76"/>
      <c r="E71" s="76"/>
      <c r="F71" s="76"/>
      <c r="G71" s="76"/>
      <c r="H71" s="76"/>
      <c r="I71" s="76"/>
      <c r="J71" s="76"/>
      <c r="K71" s="76"/>
      <c r="L71" s="76"/>
    </row>
    <row r="72" spans="2:12" x14ac:dyDescent="0.25">
      <c r="B72" s="76"/>
      <c r="C72" s="76"/>
      <c r="D72" s="76"/>
      <c r="E72" s="76"/>
      <c r="F72" s="76"/>
      <c r="G72" s="76"/>
      <c r="H72" s="76"/>
      <c r="I72" s="76"/>
      <c r="J72" s="76"/>
      <c r="K72" s="76"/>
      <c r="L72" s="76"/>
    </row>
    <row r="73" spans="2:12" x14ac:dyDescent="0.25">
      <c r="B73" s="76"/>
      <c r="C73" s="76"/>
      <c r="D73" s="76"/>
      <c r="E73" s="76"/>
      <c r="F73" s="76"/>
      <c r="G73" s="76"/>
      <c r="H73" s="76"/>
      <c r="I73" s="76"/>
      <c r="J73" s="76"/>
      <c r="K73" s="76"/>
      <c r="L73" s="76"/>
    </row>
    <row r="74" spans="2:12" x14ac:dyDescent="0.25">
      <c r="B74" s="76"/>
      <c r="C74" s="76"/>
      <c r="D74" s="76"/>
      <c r="E74" s="76"/>
      <c r="F74" s="76"/>
      <c r="G74" s="76"/>
      <c r="H74" s="76"/>
      <c r="I74" s="76"/>
      <c r="J74" s="76"/>
      <c r="K74" s="76"/>
      <c r="L74" s="76"/>
    </row>
    <row r="75" spans="2:12" x14ac:dyDescent="0.25">
      <c r="B75" s="76"/>
      <c r="C75" s="76"/>
      <c r="D75" s="76"/>
      <c r="E75" s="76"/>
      <c r="F75" s="76"/>
      <c r="G75" s="76"/>
      <c r="H75" s="76"/>
      <c r="I75" s="76"/>
      <c r="J75" s="76"/>
      <c r="K75" s="76"/>
      <c r="L75" s="76"/>
    </row>
    <row r="76" spans="2:12" x14ac:dyDescent="0.25">
      <c r="B76" s="76"/>
      <c r="C76" s="76"/>
      <c r="D76" s="76"/>
      <c r="E76" s="76"/>
      <c r="F76" s="76"/>
      <c r="G76" s="76"/>
      <c r="H76" s="76"/>
      <c r="I76" s="76"/>
      <c r="J76" s="76"/>
      <c r="K76" s="76"/>
      <c r="L76" s="76"/>
    </row>
    <row r="77" spans="2:12" x14ac:dyDescent="0.25">
      <c r="B77" s="76"/>
      <c r="C77" s="76"/>
      <c r="D77" s="76"/>
      <c r="E77" s="76"/>
      <c r="F77" s="76"/>
      <c r="G77" s="76"/>
      <c r="H77" s="76"/>
      <c r="I77" s="76"/>
      <c r="J77" s="76"/>
      <c r="K77" s="76"/>
      <c r="L77" s="76"/>
    </row>
    <row r="78" spans="2:12" x14ac:dyDescent="0.25">
      <c r="B78" s="76"/>
      <c r="C78" s="76"/>
      <c r="D78" s="76"/>
      <c r="E78" s="76"/>
      <c r="F78" s="76"/>
      <c r="G78" s="76"/>
      <c r="H78" s="76"/>
      <c r="I78" s="76"/>
      <c r="J78" s="76"/>
      <c r="K78" s="76"/>
      <c r="L78" s="76"/>
    </row>
    <row r="79" spans="2:12" x14ac:dyDescent="0.25">
      <c r="B79" s="76"/>
      <c r="C79" s="76"/>
      <c r="D79" s="76"/>
      <c r="E79" s="76"/>
      <c r="F79" s="76"/>
      <c r="G79" s="76"/>
      <c r="H79" s="76"/>
      <c r="I79" s="76"/>
      <c r="J79" s="76"/>
      <c r="K79" s="76"/>
      <c r="L79" s="76"/>
    </row>
    <row r="80" spans="2:12" x14ac:dyDescent="0.25">
      <c r="B80" s="76"/>
      <c r="C80" s="76"/>
      <c r="D80" s="76"/>
      <c r="E80" s="76"/>
      <c r="F80" s="76"/>
      <c r="G80" s="76"/>
      <c r="H80" s="76"/>
      <c r="I80" s="76"/>
      <c r="J80" s="76"/>
      <c r="K80" s="76"/>
      <c r="L80" s="76"/>
    </row>
    <row r="81" spans="2:12" x14ac:dyDescent="0.25">
      <c r="B81" s="76"/>
      <c r="C81" s="76"/>
      <c r="D81" s="76"/>
      <c r="E81" s="76"/>
      <c r="F81" s="76"/>
      <c r="G81" s="76"/>
      <c r="H81" s="76"/>
      <c r="I81" s="76"/>
      <c r="J81" s="76"/>
      <c r="K81" s="76"/>
      <c r="L81" s="76"/>
    </row>
    <row r="82" spans="2:12" x14ac:dyDescent="0.25">
      <c r="B82" s="76"/>
      <c r="C82" s="76"/>
      <c r="D82" s="76"/>
      <c r="E82" s="76"/>
      <c r="F82" s="76"/>
      <c r="G82" s="76"/>
      <c r="H82" s="76"/>
      <c r="I82" s="76"/>
      <c r="J82" s="76"/>
      <c r="K82" s="76"/>
      <c r="L82" s="76"/>
    </row>
    <row r="83" spans="2:12" x14ac:dyDescent="0.25">
      <c r="B83" s="76"/>
      <c r="C83" s="76"/>
      <c r="D83" s="76"/>
      <c r="E83" s="76"/>
      <c r="F83" s="76"/>
      <c r="G83" s="76"/>
      <c r="H83" s="76"/>
      <c r="I83" s="76"/>
      <c r="J83" s="76"/>
      <c r="K83" s="76"/>
      <c r="L83" s="76"/>
    </row>
    <row r="84" spans="2:12" x14ac:dyDescent="0.25">
      <c r="B84" s="76"/>
      <c r="C84" s="76"/>
      <c r="D84" s="76"/>
      <c r="E84" s="76"/>
      <c r="F84" s="76"/>
      <c r="G84" s="76"/>
      <c r="H84" s="76"/>
      <c r="I84" s="76"/>
      <c r="J84" s="76"/>
      <c r="K84" s="76"/>
      <c r="L84" s="76"/>
    </row>
    <row r="85" spans="2:12" x14ac:dyDescent="0.25">
      <c r="B85" s="76"/>
      <c r="C85" s="76"/>
      <c r="D85" s="76"/>
      <c r="E85" s="76"/>
      <c r="F85" s="76"/>
      <c r="G85" s="76"/>
      <c r="H85" s="76"/>
      <c r="I85" s="76"/>
      <c r="J85" s="76"/>
      <c r="K85" s="76"/>
      <c r="L85" s="76"/>
    </row>
    <row r="86" spans="2:12" x14ac:dyDescent="0.25">
      <c r="B86" s="76"/>
      <c r="C86" s="76"/>
      <c r="D86" s="76"/>
      <c r="E86" s="76"/>
      <c r="F86" s="76"/>
      <c r="G86" s="76"/>
      <c r="H86" s="76"/>
      <c r="I86" s="76"/>
      <c r="J86" s="76"/>
      <c r="K86" s="76"/>
      <c r="L86" s="76"/>
    </row>
    <row r="87" spans="2:12" x14ac:dyDescent="0.25">
      <c r="B87" s="76"/>
      <c r="C87" s="76"/>
      <c r="D87" s="76"/>
      <c r="E87" s="76"/>
      <c r="F87" s="76"/>
      <c r="G87" s="76"/>
      <c r="H87" s="76"/>
      <c r="I87" s="76"/>
      <c r="J87" s="76"/>
      <c r="K87" s="76"/>
      <c r="L87" s="76"/>
    </row>
    <row r="88" spans="2:12" x14ac:dyDescent="0.25">
      <c r="B88" s="76"/>
      <c r="C88" s="76"/>
      <c r="D88" s="76"/>
      <c r="E88" s="76"/>
      <c r="F88" s="76"/>
      <c r="G88" s="76"/>
      <c r="H88" s="76"/>
      <c r="I88" s="76"/>
      <c r="J88" s="76"/>
      <c r="K88" s="76"/>
      <c r="L88" s="76"/>
    </row>
    <row r="89" spans="2:12" x14ac:dyDescent="0.25">
      <c r="B89" s="76"/>
      <c r="C89" s="76"/>
      <c r="D89" s="76"/>
      <c r="E89" s="76"/>
      <c r="F89" s="76"/>
      <c r="G89" s="76"/>
      <c r="H89" s="76"/>
      <c r="I89" s="76"/>
      <c r="J89" s="76"/>
      <c r="K89" s="76"/>
      <c r="L89" s="76"/>
    </row>
    <row r="90" spans="2:12" x14ac:dyDescent="0.25">
      <c r="B90" s="76"/>
      <c r="C90" s="76"/>
      <c r="D90" s="76"/>
      <c r="E90" s="76"/>
      <c r="F90" s="76"/>
      <c r="G90" s="76"/>
      <c r="H90" s="76"/>
      <c r="I90" s="76"/>
      <c r="J90" s="76"/>
      <c r="K90" s="76"/>
      <c r="L90" s="76"/>
    </row>
    <row r="91" spans="2:12" x14ac:dyDescent="0.25">
      <c r="B91" s="76"/>
      <c r="C91" s="76"/>
      <c r="D91" s="76"/>
      <c r="E91" s="76"/>
      <c r="F91" s="76"/>
      <c r="G91" s="76"/>
      <c r="H91" s="76"/>
      <c r="I91" s="76"/>
      <c r="J91" s="76"/>
      <c r="K91" s="76"/>
      <c r="L91" s="76"/>
    </row>
    <row r="92" spans="2:12" x14ac:dyDescent="0.25">
      <c r="B92" s="76"/>
      <c r="C92" s="76"/>
      <c r="D92" s="76"/>
      <c r="E92" s="76"/>
      <c r="F92" s="76"/>
      <c r="G92" s="76"/>
      <c r="H92" s="76"/>
      <c r="I92" s="76"/>
      <c r="J92" s="76"/>
      <c r="K92" s="76"/>
      <c r="L92" s="76"/>
    </row>
    <row r="93" spans="2:12" x14ac:dyDescent="0.25">
      <c r="B93" s="76"/>
      <c r="C93" s="76"/>
      <c r="D93" s="76"/>
      <c r="E93" s="76"/>
      <c r="F93" s="76"/>
      <c r="G93" s="76"/>
      <c r="H93" s="76"/>
      <c r="I93" s="76"/>
      <c r="J93" s="76"/>
      <c r="K93" s="76"/>
      <c r="L93" s="76"/>
    </row>
    <row r="94" spans="2:12" x14ac:dyDescent="0.25">
      <c r="B94" s="76"/>
      <c r="C94" s="76"/>
      <c r="D94" s="76"/>
      <c r="E94" s="76"/>
      <c r="F94" s="76"/>
      <c r="G94" s="76"/>
      <c r="H94" s="76"/>
      <c r="I94" s="76"/>
      <c r="J94" s="76"/>
      <c r="K94" s="76"/>
      <c r="L94" s="76"/>
    </row>
    <row r="95" spans="2:12" x14ac:dyDescent="0.25">
      <c r="B95" s="76"/>
      <c r="C95" s="76"/>
      <c r="D95" s="76"/>
      <c r="E95" s="76"/>
      <c r="F95" s="76"/>
      <c r="G95" s="76"/>
      <c r="H95" s="76"/>
      <c r="I95" s="76"/>
      <c r="J95" s="76"/>
      <c r="K95" s="76"/>
      <c r="L95" s="76"/>
    </row>
    <row r="96" spans="2:12" x14ac:dyDescent="0.25">
      <c r="B96" s="76"/>
      <c r="C96" s="76"/>
      <c r="D96" s="76"/>
      <c r="E96" s="76"/>
      <c r="F96" s="76"/>
      <c r="G96" s="76"/>
      <c r="H96" s="76"/>
      <c r="I96" s="76"/>
      <c r="J96" s="76"/>
      <c r="K96" s="76"/>
      <c r="L96" s="76"/>
    </row>
    <row r="97" spans="2:12" x14ac:dyDescent="0.25">
      <c r="B97" s="76"/>
      <c r="C97" s="76"/>
      <c r="D97" s="76"/>
      <c r="E97" s="76"/>
      <c r="F97" s="76"/>
      <c r="G97" s="76"/>
      <c r="H97" s="76"/>
      <c r="I97" s="76"/>
      <c r="J97" s="76"/>
      <c r="K97" s="76"/>
      <c r="L97" s="76"/>
    </row>
    <row r="98" spans="2:12" x14ac:dyDescent="0.25">
      <c r="B98" s="76"/>
      <c r="C98" s="76"/>
      <c r="D98" s="76"/>
      <c r="E98" s="76"/>
      <c r="F98" s="76"/>
      <c r="G98" s="76"/>
      <c r="H98" s="76"/>
      <c r="I98" s="76"/>
      <c r="J98" s="76"/>
      <c r="K98" s="76"/>
      <c r="L98" s="76"/>
    </row>
    <row r="99" spans="2:12" x14ac:dyDescent="0.25">
      <c r="B99" s="76"/>
      <c r="C99" s="76"/>
      <c r="D99" s="76"/>
      <c r="E99" s="76"/>
      <c r="F99" s="76"/>
      <c r="G99" s="76"/>
      <c r="H99" s="76"/>
      <c r="I99" s="76"/>
      <c r="J99" s="76"/>
      <c r="K99" s="76"/>
      <c r="L99" s="76"/>
    </row>
    <row r="100" spans="2:12" x14ac:dyDescent="0.25">
      <c r="B100" s="76"/>
      <c r="C100" s="76"/>
      <c r="D100" s="76"/>
      <c r="E100" s="76"/>
      <c r="F100" s="76"/>
      <c r="G100" s="76"/>
      <c r="H100" s="76"/>
      <c r="I100" s="76"/>
      <c r="J100" s="76"/>
      <c r="K100" s="76"/>
      <c r="L100" s="76"/>
    </row>
    <row r="101" spans="2:12" x14ac:dyDescent="0.25">
      <c r="B101" s="76"/>
      <c r="C101" s="76"/>
      <c r="D101" s="76"/>
      <c r="E101" s="76"/>
      <c r="F101" s="76"/>
      <c r="G101" s="76"/>
      <c r="H101" s="76"/>
      <c r="I101" s="76"/>
      <c r="J101" s="76"/>
      <c r="K101" s="76"/>
      <c r="L101" s="76"/>
    </row>
    <row r="102" spans="2:12" x14ac:dyDescent="0.25">
      <c r="B102" s="76"/>
      <c r="C102" s="76"/>
      <c r="D102" s="76"/>
      <c r="E102" s="76"/>
      <c r="F102" s="76"/>
      <c r="G102" s="76"/>
      <c r="H102" s="76"/>
      <c r="I102" s="76"/>
      <c r="J102" s="76"/>
      <c r="K102" s="76"/>
      <c r="L102" s="76"/>
    </row>
    <row r="103" spans="2:12" x14ac:dyDescent="0.25">
      <c r="B103" s="76"/>
      <c r="C103" s="76"/>
      <c r="D103" s="76"/>
      <c r="E103" s="76"/>
      <c r="F103" s="76"/>
      <c r="G103" s="76"/>
      <c r="H103" s="76"/>
      <c r="I103" s="76"/>
      <c r="J103" s="76"/>
      <c r="K103" s="76"/>
      <c r="L103" s="76"/>
    </row>
    <row r="104" spans="2:12" x14ac:dyDescent="0.25">
      <c r="B104" s="76"/>
      <c r="C104" s="76"/>
      <c r="D104" s="76"/>
      <c r="E104" s="76"/>
      <c r="F104" s="76"/>
      <c r="G104" s="76"/>
      <c r="H104" s="76"/>
      <c r="I104" s="76"/>
      <c r="J104" s="76"/>
      <c r="K104" s="76"/>
      <c r="L104" s="76"/>
    </row>
    <row r="105" spans="2:12" x14ac:dyDescent="0.25">
      <c r="B105" s="76"/>
      <c r="C105" s="76"/>
      <c r="D105" s="76"/>
      <c r="E105" s="76"/>
      <c r="F105" s="76"/>
      <c r="G105" s="76"/>
      <c r="H105" s="76"/>
      <c r="I105" s="76"/>
      <c r="J105" s="76"/>
      <c r="K105" s="76"/>
      <c r="L105" s="76"/>
    </row>
    <row r="106" spans="2:12" x14ac:dyDescent="0.25">
      <c r="B106" s="76"/>
      <c r="C106" s="76"/>
      <c r="D106" s="76"/>
      <c r="E106" s="76"/>
      <c r="F106" s="76"/>
      <c r="G106" s="76"/>
      <c r="H106" s="76"/>
      <c r="I106" s="76"/>
      <c r="J106" s="76"/>
      <c r="K106" s="76"/>
      <c r="L106" s="76"/>
    </row>
    <row r="107" spans="2:12" x14ac:dyDescent="0.25">
      <c r="B107" s="76"/>
      <c r="C107" s="76"/>
      <c r="D107" s="76"/>
      <c r="E107" s="76"/>
      <c r="F107" s="76"/>
      <c r="G107" s="76"/>
      <c r="H107" s="76"/>
      <c r="I107" s="76"/>
      <c r="J107" s="76"/>
      <c r="K107" s="76"/>
      <c r="L107" s="76"/>
    </row>
    <row r="108" spans="2:12" x14ac:dyDescent="0.25">
      <c r="B108" s="76"/>
      <c r="C108" s="76"/>
      <c r="D108" s="76"/>
      <c r="E108" s="76"/>
      <c r="F108" s="76"/>
      <c r="G108" s="76"/>
      <c r="H108" s="76"/>
      <c r="I108" s="76"/>
      <c r="J108" s="76"/>
      <c r="K108" s="76"/>
      <c r="L108" s="76"/>
    </row>
    <row r="109" spans="2:12" x14ac:dyDescent="0.25">
      <c r="B109" s="76"/>
      <c r="C109" s="76"/>
      <c r="D109" s="76"/>
      <c r="E109" s="76"/>
      <c r="F109" s="76"/>
      <c r="G109" s="76"/>
      <c r="H109" s="76"/>
      <c r="I109" s="76"/>
      <c r="J109" s="76"/>
      <c r="K109" s="76"/>
      <c r="L109" s="76"/>
    </row>
    <row r="110" spans="2:12" x14ac:dyDescent="0.25">
      <c r="B110" s="76"/>
      <c r="C110" s="76"/>
      <c r="D110" s="76"/>
      <c r="E110" s="76"/>
      <c r="F110" s="76"/>
      <c r="G110" s="76"/>
      <c r="H110" s="76"/>
      <c r="I110" s="76"/>
      <c r="J110" s="76"/>
      <c r="K110" s="76"/>
      <c r="L110" s="76"/>
    </row>
    <row r="111" spans="2:12" x14ac:dyDescent="0.25">
      <c r="B111" s="76"/>
      <c r="C111" s="76"/>
      <c r="D111" s="76"/>
      <c r="E111" s="76"/>
      <c r="F111" s="76"/>
      <c r="G111" s="76"/>
      <c r="H111" s="76"/>
      <c r="I111" s="76"/>
      <c r="J111" s="76"/>
      <c r="K111" s="76"/>
      <c r="L111" s="76"/>
    </row>
    <row r="112" spans="2:12" x14ac:dyDescent="0.25">
      <c r="B112" s="76"/>
      <c r="C112" s="76"/>
      <c r="D112" s="76"/>
      <c r="E112" s="76"/>
      <c r="F112" s="76"/>
      <c r="G112" s="76"/>
      <c r="H112" s="76"/>
      <c r="I112" s="76"/>
      <c r="J112" s="76"/>
      <c r="K112" s="76"/>
      <c r="L112" s="76"/>
    </row>
    <row r="113" spans="2:12" x14ac:dyDescent="0.25">
      <c r="B113" s="76"/>
      <c r="C113" s="76"/>
      <c r="D113" s="76"/>
      <c r="E113" s="76"/>
      <c r="F113" s="76"/>
      <c r="G113" s="76"/>
      <c r="H113" s="76"/>
      <c r="I113" s="76"/>
      <c r="J113" s="76"/>
      <c r="K113" s="76"/>
      <c r="L113" s="76"/>
    </row>
    <row r="114" spans="2:12" x14ac:dyDescent="0.25">
      <c r="B114" s="76"/>
      <c r="C114" s="76"/>
      <c r="D114" s="76"/>
      <c r="E114" s="76"/>
      <c r="F114" s="76"/>
      <c r="G114" s="76"/>
      <c r="H114" s="76"/>
      <c r="I114" s="76"/>
      <c r="J114" s="76"/>
      <c r="K114" s="76"/>
      <c r="L114" s="76"/>
    </row>
    <row r="115" spans="2:12" x14ac:dyDescent="0.25">
      <c r="B115" s="76"/>
      <c r="C115" s="76"/>
      <c r="D115" s="76"/>
      <c r="E115" s="76"/>
      <c r="F115" s="76"/>
      <c r="G115" s="76"/>
      <c r="H115" s="76"/>
      <c r="I115" s="76"/>
      <c r="J115" s="76"/>
      <c r="K115" s="76"/>
      <c r="L115" s="76"/>
    </row>
    <row r="116" spans="2:12" x14ac:dyDescent="0.25">
      <c r="B116" s="76"/>
      <c r="C116" s="76"/>
      <c r="D116" s="76"/>
      <c r="E116" s="76"/>
      <c r="F116" s="76"/>
      <c r="G116" s="76"/>
      <c r="H116" s="76"/>
      <c r="I116" s="76"/>
      <c r="J116" s="76"/>
      <c r="K116" s="76"/>
      <c r="L116" s="76"/>
    </row>
    <row r="117" spans="2:12" x14ac:dyDescent="0.25">
      <c r="B117" s="76"/>
      <c r="C117" s="76"/>
      <c r="D117" s="76"/>
      <c r="E117" s="76"/>
      <c r="F117" s="76"/>
      <c r="G117" s="76"/>
      <c r="H117" s="76"/>
      <c r="I117" s="76"/>
      <c r="J117" s="76"/>
      <c r="K117" s="76"/>
      <c r="L117" s="76"/>
    </row>
    <row r="118" spans="2:12" x14ac:dyDescent="0.25">
      <c r="B118" s="76"/>
      <c r="C118" s="76"/>
      <c r="D118" s="76"/>
      <c r="E118" s="76"/>
      <c r="F118" s="76"/>
      <c r="G118" s="76"/>
      <c r="H118" s="76"/>
      <c r="I118" s="76"/>
      <c r="J118" s="76"/>
      <c r="K118" s="76"/>
      <c r="L118" s="76"/>
    </row>
    <row r="119" spans="2:12" x14ac:dyDescent="0.25">
      <c r="B119" s="76"/>
      <c r="C119" s="76"/>
      <c r="D119" s="76"/>
      <c r="E119" s="76"/>
      <c r="F119" s="76"/>
      <c r="G119" s="76"/>
      <c r="H119" s="76"/>
      <c r="I119" s="76"/>
      <c r="J119" s="76"/>
      <c r="K119" s="76"/>
      <c r="L119" s="76"/>
    </row>
    <row r="120" spans="2:12" x14ac:dyDescent="0.25">
      <c r="B120" s="76"/>
      <c r="C120" s="76"/>
      <c r="D120" s="76"/>
      <c r="E120" s="76"/>
      <c r="F120" s="76"/>
      <c r="G120" s="76"/>
      <c r="H120" s="76"/>
      <c r="I120" s="76"/>
      <c r="J120" s="76"/>
      <c r="K120" s="76"/>
      <c r="L120" s="76"/>
    </row>
    <row r="121" spans="2:12" x14ac:dyDescent="0.25">
      <c r="B121" s="76"/>
      <c r="C121" s="76"/>
      <c r="D121" s="76"/>
      <c r="E121" s="76"/>
      <c r="F121" s="76"/>
      <c r="G121" s="76"/>
      <c r="H121" s="76"/>
      <c r="I121" s="76"/>
      <c r="J121" s="76"/>
      <c r="K121" s="76"/>
      <c r="L121" s="76"/>
    </row>
    <row r="122" spans="2:12" x14ac:dyDescent="0.25">
      <c r="B122" s="76"/>
      <c r="C122" s="76"/>
      <c r="D122" s="76"/>
      <c r="E122" s="76"/>
      <c r="F122" s="76"/>
      <c r="G122" s="76"/>
      <c r="H122" s="76"/>
      <c r="I122" s="76"/>
      <c r="J122" s="76"/>
      <c r="K122" s="76"/>
      <c r="L122" s="76"/>
    </row>
    <row r="123" spans="2:12" x14ac:dyDescent="0.25">
      <c r="B123" s="76"/>
      <c r="C123" s="76"/>
      <c r="D123" s="76"/>
      <c r="E123" s="76"/>
      <c r="F123" s="76"/>
      <c r="G123" s="76"/>
      <c r="H123" s="76"/>
      <c r="I123" s="76"/>
      <c r="J123" s="76"/>
      <c r="K123" s="76"/>
      <c r="L123" s="76"/>
    </row>
    <row r="124" spans="2:12" x14ac:dyDescent="0.25">
      <c r="B124" s="76"/>
      <c r="C124" s="76"/>
      <c r="D124" s="76"/>
      <c r="E124" s="76"/>
      <c r="F124" s="76"/>
      <c r="G124" s="76"/>
      <c r="H124" s="76"/>
      <c r="I124" s="76"/>
      <c r="J124" s="76"/>
      <c r="K124" s="76"/>
      <c r="L124" s="76"/>
    </row>
    <row r="125" spans="2:12" x14ac:dyDescent="0.25">
      <c r="B125" s="76"/>
      <c r="C125" s="76"/>
      <c r="D125" s="76"/>
      <c r="E125" s="76"/>
      <c r="F125" s="76"/>
      <c r="G125" s="76"/>
      <c r="H125" s="76"/>
      <c r="I125" s="76"/>
      <c r="J125" s="76"/>
      <c r="K125" s="76"/>
      <c r="L125" s="76"/>
    </row>
    <row r="126" spans="2:12" x14ac:dyDescent="0.25">
      <c r="B126" s="76"/>
      <c r="C126" s="76"/>
      <c r="D126" s="76"/>
      <c r="E126" s="76"/>
      <c r="F126" s="76"/>
      <c r="G126" s="76"/>
      <c r="H126" s="76"/>
      <c r="I126" s="76"/>
      <c r="J126" s="76"/>
      <c r="K126" s="76"/>
      <c r="L126" s="76"/>
    </row>
    <row r="127" spans="2:12" x14ac:dyDescent="0.25">
      <c r="B127" s="76"/>
      <c r="C127" s="76"/>
      <c r="D127" s="76"/>
      <c r="E127" s="76"/>
      <c r="F127" s="76"/>
      <c r="G127" s="76"/>
      <c r="H127" s="76"/>
      <c r="I127" s="76"/>
      <c r="J127" s="76"/>
      <c r="K127" s="76"/>
      <c r="L127" s="76"/>
    </row>
    <row r="128" spans="2:12" x14ac:dyDescent="0.25">
      <c r="B128" s="76"/>
      <c r="C128" s="76"/>
      <c r="D128" s="76"/>
      <c r="E128" s="76"/>
      <c r="F128" s="76"/>
      <c r="G128" s="76"/>
      <c r="H128" s="76"/>
      <c r="I128" s="76"/>
      <c r="J128" s="76"/>
      <c r="K128" s="76"/>
      <c r="L128" s="76"/>
    </row>
    <row r="129" spans="2:12" x14ac:dyDescent="0.25">
      <c r="B129" s="76"/>
      <c r="C129" s="76"/>
      <c r="D129" s="76"/>
      <c r="E129" s="76"/>
      <c r="F129" s="76"/>
      <c r="G129" s="76"/>
      <c r="H129" s="76"/>
      <c r="I129" s="76"/>
      <c r="J129" s="76"/>
      <c r="K129" s="76"/>
      <c r="L129" s="76"/>
    </row>
    <row r="130" spans="2:12" x14ac:dyDescent="0.25">
      <c r="B130" s="76"/>
      <c r="C130" s="76"/>
      <c r="D130" s="76"/>
      <c r="E130" s="76"/>
      <c r="F130" s="76"/>
      <c r="G130" s="76"/>
      <c r="H130" s="76"/>
      <c r="I130" s="76"/>
      <c r="J130" s="76"/>
      <c r="K130" s="76"/>
      <c r="L130" s="76"/>
    </row>
    <row r="131" spans="2:12" x14ac:dyDescent="0.25">
      <c r="B131" s="76"/>
      <c r="C131" s="76"/>
      <c r="D131" s="76"/>
      <c r="E131" s="76"/>
      <c r="F131" s="76"/>
      <c r="G131" s="76"/>
      <c r="H131" s="76"/>
      <c r="I131" s="76"/>
      <c r="J131" s="76"/>
      <c r="K131" s="76"/>
      <c r="L131" s="76"/>
    </row>
    <row r="132" spans="2:12" x14ac:dyDescent="0.25">
      <c r="B132" s="76"/>
      <c r="C132" s="76"/>
      <c r="D132" s="76"/>
      <c r="E132" s="76"/>
      <c r="F132" s="76"/>
      <c r="G132" s="76"/>
      <c r="H132" s="76"/>
      <c r="I132" s="76"/>
      <c r="J132" s="76"/>
      <c r="K132" s="76"/>
      <c r="L132" s="76"/>
    </row>
    <row r="133" spans="2:12" x14ac:dyDescent="0.25">
      <c r="B133" s="76"/>
      <c r="C133" s="76"/>
      <c r="D133" s="76"/>
      <c r="E133" s="76"/>
      <c r="F133" s="76"/>
      <c r="G133" s="76"/>
      <c r="H133" s="76"/>
      <c r="I133" s="76"/>
      <c r="J133" s="76"/>
      <c r="K133" s="76"/>
      <c r="L133" s="76"/>
    </row>
    <row r="134" spans="2:12" x14ac:dyDescent="0.25">
      <c r="B134" s="76"/>
      <c r="C134" s="76"/>
      <c r="D134" s="76"/>
      <c r="E134" s="76"/>
      <c r="F134" s="76"/>
      <c r="G134" s="76"/>
      <c r="H134" s="76"/>
      <c r="I134" s="76"/>
      <c r="J134" s="76"/>
      <c r="K134" s="76"/>
      <c r="L134" s="76"/>
    </row>
    <row r="135" spans="2:12" x14ac:dyDescent="0.25">
      <c r="B135" s="76"/>
      <c r="C135" s="76"/>
      <c r="D135" s="76"/>
      <c r="E135" s="76"/>
      <c r="F135" s="76"/>
      <c r="G135" s="76"/>
      <c r="H135" s="76"/>
      <c r="I135" s="76"/>
      <c r="J135" s="76"/>
      <c r="K135" s="76"/>
      <c r="L135" s="76"/>
    </row>
    <row r="136" spans="2:12" x14ac:dyDescent="0.25">
      <c r="B136" s="76"/>
      <c r="C136" s="76"/>
      <c r="D136" s="76"/>
      <c r="E136" s="76"/>
      <c r="F136" s="76"/>
      <c r="G136" s="76"/>
      <c r="H136" s="76"/>
      <c r="I136" s="76"/>
      <c r="J136" s="76"/>
      <c r="K136" s="76"/>
      <c r="L136" s="76"/>
    </row>
    <row r="137" spans="2:12" x14ac:dyDescent="0.25">
      <c r="B137" s="76"/>
      <c r="C137" s="76"/>
      <c r="D137" s="76"/>
      <c r="E137" s="76"/>
      <c r="F137" s="76"/>
      <c r="G137" s="76"/>
      <c r="H137" s="76"/>
      <c r="I137" s="76"/>
      <c r="J137" s="76"/>
      <c r="K137" s="76"/>
      <c r="L137" s="76"/>
    </row>
    <row r="138" spans="2:12" x14ac:dyDescent="0.25">
      <c r="B138" s="76"/>
      <c r="C138" s="76"/>
      <c r="D138" s="76"/>
      <c r="E138" s="76"/>
      <c r="F138" s="76"/>
      <c r="G138" s="76"/>
      <c r="H138" s="76"/>
      <c r="I138" s="76"/>
      <c r="J138" s="76"/>
      <c r="K138" s="76"/>
      <c r="L138" s="76"/>
    </row>
    <row r="139" spans="2:12" x14ac:dyDescent="0.25">
      <c r="B139" s="76"/>
      <c r="C139" s="76"/>
      <c r="D139" s="76"/>
      <c r="E139" s="76"/>
      <c r="F139" s="76"/>
      <c r="G139" s="76"/>
      <c r="H139" s="76"/>
      <c r="I139" s="76"/>
      <c r="J139" s="76"/>
      <c r="K139" s="76"/>
      <c r="L139" s="76"/>
    </row>
    <row r="140" spans="2:12" x14ac:dyDescent="0.25">
      <c r="B140" s="76"/>
      <c r="C140" s="76"/>
      <c r="D140" s="76"/>
      <c r="E140" s="76"/>
      <c r="F140" s="76"/>
      <c r="G140" s="76"/>
      <c r="H140" s="76"/>
      <c r="I140" s="76"/>
      <c r="J140" s="76"/>
      <c r="K140" s="76"/>
      <c r="L140" s="76"/>
    </row>
    <row r="141" spans="2:12" x14ac:dyDescent="0.25">
      <c r="B141" s="76"/>
      <c r="C141" s="76"/>
      <c r="D141" s="76"/>
      <c r="E141" s="76"/>
      <c r="F141" s="76"/>
      <c r="G141" s="76"/>
      <c r="H141" s="76"/>
      <c r="I141" s="76"/>
      <c r="J141" s="76"/>
      <c r="K141" s="76"/>
      <c r="L141" s="76"/>
    </row>
    <row r="142" spans="2:12" x14ac:dyDescent="0.25">
      <c r="B142" s="76"/>
      <c r="C142" s="76"/>
      <c r="D142" s="76"/>
      <c r="E142" s="76"/>
      <c r="F142" s="76"/>
      <c r="G142" s="76"/>
      <c r="H142" s="76"/>
      <c r="I142" s="76"/>
      <c r="J142" s="76"/>
      <c r="K142" s="76"/>
      <c r="L142" s="76"/>
    </row>
    <row r="143" spans="2:12" x14ac:dyDescent="0.25">
      <c r="B143" s="76"/>
      <c r="C143" s="76"/>
      <c r="D143" s="76"/>
      <c r="E143" s="76"/>
      <c r="F143" s="76"/>
      <c r="G143" s="76"/>
      <c r="H143" s="76"/>
      <c r="I143" s="76"/>
      <c r="J143" s="76"/>
      <c r="K143" s="76"/>
      <c r="L143" s="76"/>
    </row>
    <row r="144" spans="2:12" x14ac:dyDescent="0.25">
      <c r="B144" s="76"/>
      <c r="C144" s="76"/>
      <c r="D144" s="76"/>
      <c r="E144" s="76"/>
      <c r="F144" s="76"/>
      <c r="G144" s="76"/>
      <c r="H144" s="76"/>
      <c r="I144" s="76"/>
      <c r="J144" s="76"/>
      <c r="K144" s="76"/>
      <c r="L144" s="76"/>
    </row>
    <row r="145" spans="2:12" x14ac:dyDescent="0.25">
      <c r="B145" s="76"/>
      <c r="C145" s="76"/>
      <c r="D145" s="76"/>
      <c r="E145" s="76"/>
      <c r="F145" s="76"/>
      <c r="G145" s="76"/>
      <c r="H145" s="76"/>
      <c r="I145" s="76"/>
      <c r="J145" s="76"/>
      <c r="K145" s="76"/>
      <c r="L145" s="76"/>
    </row>
  </sheetData>
  <pageMargins left="0.7" right="0.19685039370078738" top="3.9370078740157487E-2" bottom="3.9370078740157487E-2" header="0" footer="0.3"/>
  <pageSetup paperSize="9" orientation="landscape"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Hoja49">
    <tabColor rgb="FF00B050"/>
  </sheetPr>
  <dimension ref="A1:K152"/>
  <sheetViews>
    <sheetView workbookViewId="0">
      <selection activeCell="F25" sqref="F25"/>
    </sheetView>
  </sheetViews>
  <sheetFormatPr baseColWidth="10" defaultRowHeight="15" x14ac:dyDescent="0.25"/>
  <cols>
    <col min="1" max="1" width="15.7109375" style="74" customWidth="1"/>
    <col min="2" max="11" width="12.7109375" style="74" customWidth="1"/>
    <col min="12" max="16384" width="11.42578125" style="74"/>
  </cols>
  <sheetData>
    <row r="1" spans="1:9" ht="18.75" x14ac:dyDescent="0.3">
      <c r="A1" s="215" t="s">
        <v>983</v>
      </c>
      <c r="B1" s="157"/>
      <c r="C1" s="157"/>
      <c r="D1" s="157"/>
      <c r="E1" s="157"/>
      <c r="F1" s="157"/>
      <c r="G1" s="157"/>
      <c r="H1" s="157"/>
      <c r="I1" s="157"/>
    </row>
    <row r="2" spans="1:9" x14ac:dyDescent="0.25">
      <c r="A2" s="214"/>
      <c r="B2" s="157"/>
      <c r="C2" s="157"/>
      <c r="D2" s="157"/>
      <c r="E2" s="157"/>
      <c r="F2" s="157"/>
      <c r="G2" s="157"/>
      <c r="H2" s="157"/>
      <c r="I2" s="157"/>
    </row>
    <row r="3" spans="1:9" ht="15.75" x14ac:dyDescent="0.25">
      <c r="A3" s="218" t="s">
        <v>984</v>
      </c>
      <c r="B3" s="157"/>
      <c r="C3" s="157"/>
      <c r="D3" s="157"/>
      <c r="E3" s="157"/>
      <c r="F3" s="157"/>
      <c r="G3" s="157"/>
      <c r="H3" s="157"/>
      <c r="I3" s="157"/>
    </row>
    <row r="4" spans="1:9" x14ac:dyDescent="0.25">
      <c r="A4" s="217"/>
      <c r="B4" s="157"/>
      <c r="C4" s="157"/>
      <c r="D4" s="157"/>
      <c r="E4" s="157"/>
      <c r="F4" s="157"/>
      <c r="G4" s="157"/>
      <c r="H4" s="157"/>
      <c r="I4" s="157"/>
    </row>
    <row r="5" spans="1:9" x14ac:dyDescent="0.25">
      <c r="A5" s="157"/>
      <c r="B5" s="157"/>
      <c r="C5" s="157"/>
      <c r="D5" s="157"/>
      <c r="E5" s="157"/>
      <c r="F5" s="157"/>
      <c r="G5" s="157"/>
      <c r="H5" s="157"/>
      <c r="I5" s="157"/>
    </row>
    <row r="6" spans="1:9" x14ac:dyDescent="0.25">
      <c r="A6" s="381"/>
      <c r="B6" s="371"/>
      <c r="C6" s="1156" t="s">
        <v>1370</v>
      </c>
      <c r="D6" s="1157"/>
      <c r="E6" s="1156" t="s">
        <v>1371</v>
      </c>
      <c r="F6" s="1157"/>
      <c r="G6" s="1189" t="s">
        <v>26</v>
      </c>
      <c r="H6" s="1190"/>
      <c r="I6" s="157"/>
    </row>
    <row r="7" spans="1:9" x14ac:dyDescent="0.25">
      <c r="A7" s="372"/>
      <c r="B7" s="372"/>
      <c r="C7" s="382" t="s">
        <v>175</v>
      </c>
      <c r="D7" s="391" t="s">
        <v>1519</v>
      </c>
      <c r="E7" s="382" t="s">
        <v>175</v>
      </c>
      <c r="F7" s="391" t="s">
        <v>1519</v>
      </c>
      <c r="G7" s="392" t="s">
        <v>1396</v>
      </c>
      <c r="H7" s="393" t="s">
        <v>1520</v>
      </c>
    </row>
    <row r="8" spans="1:9" x14ac:dyDescent="0.25">
      <c r="A8" s="1158" t="s">
        <v>1373</v>
      </c>
      <c r="B8" s="384" t="s">
        <v>1521</v>
      </c>
      <c r="C8" s="377">
        <v>3903</v>
      </c>
      <c r="D8" s="387">
        <v>82424.62</v>
      </c>
      <c r="E8" s="377">
        <v>959</v>
      </c>
      <c r="F8" s="387">
        <v>22150.75</v>
      </c>
      <c r="G8" s="378">
        <v>4862</v>
      </c>
      <c r="H8" s="388">
        <v>104575.37</v>
      </c>
    </row>
    <row r="9" spans="1:9" x14ac:dyDescent="0.25">
      <c r="A9" s="1175"/>
      <c r="B9" s="384" t="s">
        <v>1522</v>
      </c>
      <c r="C9" s="377">
        <v>33</v>
      </c>
      <c r="D9" s="387">
        <v>81.94</v>
      </c>
      <c r="E9" s="377">
        <v>101</v>
      </c>
      <c r="F9" s="387">
        <v>302.36</v>
      </c>
      <c r="G9" s="378">
        <v>134</v>
      </c>
      <c r="H9" s="388">
        <v>384.3</v>
      </c>
    </row>
    <row r="10" spans="1:9" x14ac:dyDescent="0.25">
      <c r="A10" s="1159"/>
      <c r="B10" s="385" t="s">
        <v>26</v>
      </c>
      <c r="C10" s="378">
        <v>3936</v>
      </c>
      <c r="D10" s="388">
        <v>82506.559999999998</v>
      </c>
      <c r="E10" s="378">
        <v>1060</v>
      </c>
      <c r="F10" s="388">
        <v>22453.1</v>
      </c>
      <c r="G10" s="378">
        <v>4996</v>
      </c>
      <c r="H10" s="388">
        <v>104959.66</v>
      </c>
    </row>
    <row r="11" spans="1:9" x14ac:dyDescent="0.25">
      <c r="A11" s="1158" t="s">
        <v>1374</v>
      </c>
      <c r="B11" s="384" t="s">
        <v>1521</v>
      </c>
      <c r="C11" s="377">
        <v>108</v>
      </c>
      <c r="D11" s="387">
        <v>2403.64</v>
      </c>
      <c r="E11" s="377">
        <v>293</v>
      </c>
      <c r="F11" s="387">
        <v>6227.83</v>
      </c>
      <c r="G11" s="378">
        <v>401</v>
      </c>
      <c r="H11" s="388">
        <v>8631.4699999999993</v>
      </c>
    </row>
    <row r="12" spans="1:9" x14ac:dyDescent="0.25">
      <c r="A12" s="1175"/>
      <c r="B12" s="384" t="s">
        <v>1522</v>
      </c>
      <c r="C12" s="377">
        <v>4136</v>
      </c>
      <c r="D12" s="387">
        <v>8344.3799999999992</v>
      </c>
      <c r="E12" s="377">
        <v>83</v>
      </c>
      <c r="F12" s="387">
        <v>177.91</v>
      </c>
      <c r="G12" s="378">
        <v>4219</v>
      </c>
      <c r="H12" s="388">
        <v>8522.2900000000009</v>
      </c>
    </row>
    <row r="13" spans="1:9" x14ac:dyDescent="0.25">
      <c r="A13" s="1159"/>
      <c r="B13" s="385" t="s">
        <v>26</v>
      </c>
      <c r="C13" s="378">
        <v>4244</v>
      </c>
      <c r="D13" s="388">
        <v>10748.02</v>
      </c>
      <c r="E13" s="378">
        <v>376</v>
      </c>
      <c r="F13" s="388">
        <v>6405.74</v>
      </c>
      <c r="G13" s="378">
        <v>4620</v>
      </c>
      <c r="H13" s="388">
        <v>17153.759999999998</v>
      </c>
    </row>
    <row r="14" spans="1:9" x14ac:dyDescent="0.25">
      <c r="A14" s="385" t="s">
        <v>26</v>
      </c>
      <c r="B14" s="414"/>
      <c r="C14" s="378">
        <v>8180</v>
      </c>
      <c r="D14" s="388">
        <v>93254.58</v>
      </c>
      <c r="E14" s="378">
        <v>1436</v>
      </c>
      <c r="F14" s="388">
        <v>28858.84</v>
      </c>
      <c r="G14" s="378">
        <v>9616</v>
      </c>
      <c r="H14" s="388">
        <v>122113.43</v>
      </c>
    </row>
    <row r="15" spans="1:9" x14ac:dyDescent="0.25">
      <c r="A15" s="75"/>
      <c r="B15" s="75"/>
    </row>
    <row r="16" spans="1:9" x14ac:dyDescent="0.25">
      <c r="A16" s="75"/>
      <c r="B16" s="75"/>
    </row>
    <row r="17" spans="1:11" x14ac:dyDescent="0.25">
      <c r="A17" s="75"/>
      <c r="B17" s="75"/>
    </row>
    <row r="18" spans="1:11" x14ac:dyDescent="0.25">
      <c r="A18" s="157"/>
      <c r="B18" s="157"/>
      <c r="C18" s="159"/>
      <c r="D18" s="160"/>
      <c r="E18" s="159"/>
      <c r="F18" s="160"/>
      <c r="G18" s="159"/>
      <c r="H18" s="160"/>
      <c r="I18" s="159"/>
      <c r="J18" s="75"/>
      <c r="K18" s="75"/>
    </row>
    <row r="19" spans="1:11" x14ac:dyDescent="0.25">
      <c r="A19" s="157"/>
      <c r="B19" s="157"/>
      <c r="C19" s="159"/>
      <c r="D19" s="160"/>
      <c r="E19" s="159"/>
      <c r="F19" s="160"/>
      <c r="G19" s="159"/>
      <c r="H19" s="160"/>
      <c r="I19" s="159"/>
      <c r="J19" s="75"/>
      <c r="K19" s="75"/>
    </row>
    <row r="20" spans="1:11" x14ac:dyDescent="0.25">
      <c r="A20" s="157"/>
      <c r="B20" s="157"/>
      <c r="C20" s="159"/>
      <c r="D20" s="160"/>
      <c r="E20" s="159"/>
      <c r="F20" s="160"/>
      <c r="G20" s="159"/>
      <c r="H20" s="160"/>
      <c r="I20" s="159"/>
      <c r="J20" s="75"/>
      <c r="K20" s="75"/>
    </row>
    <row r="21" spans="1:11" x14ac:dyDescent="0.25">
      <c r="A21" s="157"/>
      <c r="B21" s="157"/>
      <c r="C21" s="159"/>
      <c r="D21" s="160"/>
      <c r="E21" s="159"/>
      <c r="F21" s="160"/>
      <c r="G21" s="159"/>
      <c r="H21" s="160"/>
      <c r="I21" s="159"/>
      <c r="J21" s="75"/>
      <c r="K21" s="75"/>
    </row>
    <row r="22" spans="1:11" x14ac:dyDescent="0.25">
      <c r="A22" s="157"/>
      <c r="B22" s="157"/>
      <c r="C22" s="159"/>
      <c r="D22" s="160"/>
      <c r="E22" s="159"/>
      <c r="F22" s="160"/>
      <c r="G22" s="159"/>
      <c r="H22" s="160"/>
      <c r="I22" s="159"/>
      <c r="J22" s="75"/>
      <c r="K22" s="75"/>
    </row>
    <row r="23" spans="1:11" x14ac:dyDescent="0.25">
      <c r="A23" s="157"/>
      <c r="B23" s="157"/>
      <c r="C23" s="159"/>
      <c r="D23" s="160"/>
      <c r="E23" s="159"/>
      <c r="F23" s="160"/>
      <c r="G23" s="159"/>
      <c r="H23" s="160"/>
      <c r="I23" s="159"/>
      <c r="J23" s="75"/>
      <c r="K23" s="75"/>
    </row>
    <row r="24" spans="1:11" x14ac:dyDescent="0.25">
      <c r="A24" s="157"/>
      <c r="B24" s="157"/>
      <c r="C24" s="159"/>
      <c r="D24" s="160"/>
      <c r="E24" s="159"/>
      <c r="F24" s="160"/>
      <c r="G24" s="159"/>
      <c r="H24" s="160"/>
      <c r="I24" s="159"/>
      <c r="J24" s="75"/>
      <c r="K24" s="75"/>
    </row>
    <row r="25" spans="1:11" x14ac:dyDescent="0.25">
      <c r="A25" s="157"/>
      <c r="B25" s="157"/>
      <c r="C25" s="159"/>
      <c r="D25" s="160"/>
      <c r="E25" s="159"/>
      <c r="F25" s="160"/>
      <c r="G25" s="159"/>
      <c r="H25" s="160"/>
      <c r="I25" s="159"/>
      <c r="J25" s="75"/>
      <c r="K25" s="75"/>
    </row>
    <row r="26" spans="1:11" x14ac:dyDescent="0.25">
      <c r="C26" s="75"/>
      <c r="D26" s="76"/>
      <c r="E26" s="75"/>
      <c r="F26" s="76"/>
      <c r="G26" s="75"/>
      <c r="H26" s="76"/>
      <c r="I26" s="75"/>
      <c r="J26" s="75"/>
      <c r="K26" s="75"/>
    </row>
    <row r="27" spans="1:11" x14ac:dyDescent="0.25">
      <c r="C27" s="75"/>
      <c r="D27" s="76"/>
      <c r="E27" s="75"/>
      <c r="F27" s="76"/>
      <c r="G27" s="75"/>
      <c r="H27" s="76"/>
      <c r="I27" s="75"/>
      <c r="J27" s="75"/>
      <c r="K27" s="75"/>
    </row>
    <row r="28" spans="1:11" x14ac:dyDescent="0.25">
      <c r="C28" s="75"/>
      <c r="D28" s="76"/>
      <c r="E28" s="75"/>
      <c r="F28" s="76"/>
      <c r="G28" s="75"/>
      <c r="H28" s="76"/>
      <c r="I28" s="75"/>
      <c r="J28" s="75"/>
      <c r="K28" s="75"/>
    </row>
    <row r="29" spans="1:11" x14ac:dyDescent="0.25">
      <c r="C29" s="75"/>
      <c r="D29" s="76"/>
      <c r="E29" s="75"/>
      <c r="F29" s="76"/>
      <c r="G29" s="75"/>
      <c r="H29" s="76"/>
      <c r="I29" s="75"/>
      <c r="J29" s="75"/>
      <c r="K29" s="75"/>
    </row>
    <row r="30" spans="1:11" x14ac:dyDescent="0.25">
      <c r="C30" s="75"/>
      <c r="D30" s="76"/>
      <c r="E30" s="75"/>
      <c r="F30" s="76"/>
      <c r="G30" s="75"/>
      <c r="H30" s="76"/>
      <c r="I30" s="75"/>
      <c r="J30" s="75"/>
      <c r="K30" s="75"/>
    </row>
    <row r="31" spans="1:11" x14ac:dyDescent="0.25">
      <c r="C31" s="75"/>
      <c r="D31" s="76"/>
      <c r="E31" s="75"/>
      <c r="F31" s="76"/>
      <c r="G31" s="75"/>
      <c r="H31" s="76"/>
      <c r="I31" s="75"/>
      <c r="J31" s="75"/>
      <c r="K31" s="75"/>
    </row>
    <row r="32" spans="1:11" x14ac:dyDescent="0.25">
      <c r="C32" s="75"/>
      <c r="D32" s="76"/>
      <c r="E32" s="75"/>
      <c r="F32" s="76"/>
      <c r="G32" s="75"/>
      <c r="H32" s="76"/>
      <c r="I32" s="75"/>
      <c r="J32" s="75"/>
      <c r="K32" s="75"/>
    </row>
    <row r="33" spans="3:11" x14ac:dyDescent="0.25">
      <c r="C33" s="75"/>
      <c r="D33" s="76"/>
      <c r="E33" s="75"/>
      <c r="F33" s="76"/>
      <c r="G33" s="75"/>
      <c r="H33" s="76"/>
      <c r="I33" s="75"/>
      <c r="J33" s="75"/>
      <c r="K33" s="75"/>
    </row>
    <row r="34" spans="3:11" x14ac:dyDescent="0.25">
      <c r="C34" s="75"/>
      <c r="D34" s="76"/>
      <c r="E34" s="75"/>
      <c r="F34" s="76"/>
      <c r="G34" s="75"/>
      <c r="H34" s="76"/>
      <c r="I34" s="75"/>
      <c r="J34" s="75"/>
      <c r="K34" s="75"/>
    </row>
    <row r="35" spans="3:11" x14ac:dyDescent="0.25">
      <c r="C35" s="75"/>
      <c r="D35" s="76"/>
      <c r="E35" s="75"/>
      <c r="F35" s="76"/>
      <c r="G35" s="75"/>
      <c r="H35" s="76"/>
      <c r="I35" s="75"/>
      <c r="J35" s="75"/>
      <c r="K35" s="75"/>
    </row>
    <row r="36" spans="3:11" x14ac:dyDescent="0.25">
      <c r="C36" s="75"/>
      <c r="D36" s="76"/>
      <c r="E36" s="75"/>
      <c r="F36" s="76"/>
      <c r="G36" s="75"/>
      <c r="H36" s="76"/>
      <c r="I36" s="75"/>
      <c r="J36" s="75"/>
      <c r="K36" s="75"/>
    </row>
    <row r="37" spans="3:11" x14ac:dyDescent="0.25">
      <c r="C37" s="75"/>
      <c r="D37" s="76"/>
      <c r="E37" s="75"/>
      <c r="F37" s="76"/>
      <c r="G37" s="75"/>
      <c r="H37" s="76"/>
      <c r="I37" s="75"/>
      <c r="J37" s="75"/>
      <c r="K37" s="75"/>
    </row>
    <row r="38" spans="3:11" x14ac:dyDescent="0.25">
      <c r="C38" s="75"/>
      <c r="D38" s="76"/>
      <c r="E38" s="75"/>
      <c r="F38" s="76"/>
      <c r="G38" s="75"/>
      <c r="H38" s="76"/>
      <c r="I38" s="75"/>
      <c r="J38" s="75"/>
      <c r="K38" s="75"/>
    </row>
    <row r="39" spans="3:11" x14ac:dyDescent="0.25">
      <c r="C39" s="75"/>
      <c r="D39" s="76"/>
      <c r="E39" s="75"/>
      <c r="F39" s="76"/>
      <c r="G39" s="75"/>
      <c r="H39" s="76"/>
      <c r="I39" s="75"/>
      <c r="J39" s="75"/>
      <c r="K39" s="75"/>
    </row>
    <row r="40" spans="3:11" x14ac:dyDescent="0.25">
      <c r="C40" s="75"/>
      <c r="D40" s="76"/>
      <c r="E40" s="75"/>
      <c r="F40" s="76"/>
      <c r="G40" s="75"/>
      <c r="H40" s="76"/>
      <c r="I40" s="75"/>
      <c r="J40" s="75"/>
      <c r="K40" s="75"/>
    </row>
    <row r="41" spans="3:11" x14ac:dyDescent="0.25">
      <c r="C41" s="75"/>
      <c r="D41" s="76"/>
      <c r="E41" s="75"/>
      <c r="F41" s="76"/>
      <c r="G41" s="75"/>
      <c r="H41" s="76"/>
      <c r="I41" s="75"/>
      <c r="J41" s="75"/>
      <c r="K41" s="75"/>
    </row>
    <row r="42" spans="3:11" x14ac:dyDescent="0.25">
      <c r="C42" s="75"/>
      <c r="D42" s="76"/>
      <c r="E42" s="75"/>
      <c r="F42" s="76"/>
      <c r="G42" s="75"/>
      <c r="H42" s="76"/>
      <c r="I42" s="75"/>
      <c r="J42" s="75"/>
      <c r="K42" s="75"/>
    </row>
    <row r="43" spans="3:11" x14ac:dyDescent="0.25">
      <c r="C43" s="75"/>
      <c r="D43" s="76"/>
      <c r="E43" s="75"/>
      <c r="F43" s="76"/>
      <c r="G43" s="75"/>
      <c r="H43" s="76"/>
      <c r="I43" s="75"/>
      <c r="J43" s="75"/>
      <c r="K43" s="75"/>
    </row>
    <row r="44" spans="3:11" x14ac:dyDescent="0.25">
      <c r="C44" s="75"/>
      <c r="D44" s="76"/>
      <c r="E44" s="75"/>
      <c r="F44" s="76"/>
      <c r="G44" s="75"/>
      <c r="H44" s="76"/>
      <c r="I44" s="75"/>
      <c r="J44" s="75"/>
      <c r="K44" s="75"/>
    </row>
    <row r="45" spans="3:11" x14ac:dyDescent="0.25">
      <c r="C45" s="75"/>
      <c r="D45" s="76"/>
      <c r="E45" s="75"/>
      <c r="F45" s="76"/>
      <c r="G45" s="75"/>
      <c r="H45" s="76"/>
      <c r="I45" s="75"/>
      <c r="J45" s="75"/>
      <c r="K45" s="75"/>
    </row>
    <row r="46" spans="3:11" x14ac:dyDescent="0.25">
      <c r="C46" s="75"/>
      <c r="D46" s="76"/>
      <c r="E46" s="75"/>
      <c r="F46" s="76"/>
      <c r="G46" s="75"/>
      <c r="H46" s="76"/>
      <c r="I46" s="75"/>
      <c r="J46" s="75"/>
      <c r="K46" s="75"/>
    </row>
    <row r="47" spans="3:11" x14ac:dyDescent="0.25">
      <c r="C47" s="75"/>
      <c r="D47" s="76"/>
      <c r="E47" s="75"/>
      <c r="F47" s="76"/>
      <c r="G47" s="75"/>
      <c r="H47" s="76"/>
      <c r="I47" s="75"/>
      <c r="J47" s="75"/>
      <c r="K47" s="75"/>
    </row>
    <row r="48" spans="3:11" x14ac:dyDescent="0.25">
      <c r="C48" s="75"/>
      <c r="D48" s="76"/>
      <c r="E48" s="75"/>
      <c r="F48" s="76"/>
      <c r="G48" s="75"/>
      <c r="H48" s="76"/>
      <c r="I48" s="75"/>
      <c r="J48" s="75"/>
      <c r="K48" s="75"/>
    </row>
    <row r="49" spans="3:11" x14ac:dyDescent="0.25">
      <c r="C49" s="75"/>
      <c r="D49" s="76"/>
      <c r="E49" s="75"/>
      <c r="F49" s="76"/>
      <c r="G49" s="75"/>
      <c r="H49" s="76"/>
      <c r="I49" s="75"/>
      <c r="J49" s="75"/>
      <c r="K49" s="75"/>
    </row>
    <row r="50" spans="3:11" x14ac:dyDescent="0.25">
      <c r="C50" s="75"/>
      <c r="D50" s="76"/>
      <c r="E50" s="75"/>
      <c r="F50" s="76"/>
      <c r="G50" s="75"/>
      <c r="H50" s="76"/>
      <c r="I50" s="75"/>
      <c r="J50" s="75"/>
      <c r="K50" s="75"/>
    </row>
    <row r="51" spans="3:11" x14ac:dyDescent="0.25">
      <c r="C51" s="75"/>
      <c r="D51" s="76"/>
      <c r="E51" s="75"/>
      <c r="F51" s="76"/>
      <c r="G51" s="75"/>
      <c r="H51" s="76"/>
      <c r="I51" s="75"/>
      <c r="J51" s="75"/>
      <c r="K51" s="75"/>
    </row>
    <row r="52" spans="3:11" x14ac:dyDescent="0.25">
      <c r="C52" s="75"/>
      <c r="D52" s="76"/>
      <c r="E52" s="75"/>
      <c r="F52" s="76"/>
      <c r="G52" s="75"/>
      <c r="H52" s="76"/>
      <c r="I52" s="75"/>
      <c r="J52" s="75"/>
      <c r="K52" s="75"/>
    </row>
    <row r="53" spans="3:11" x14ac:dyDescent="0.25">
      <c r="C53" s="75"/>
      <c r="D53" s="76"/>
      <c r="E53" s="75"/>
      <c r="F53" s="76"/>
      <c r="G53" s="75"/>
      <c r="H53" s="76"/>
      <c r="I53" s="75"/>
      <c r="J53" s="75"/>
      <c r="K53" s="75"/>
    </row>
    <row r="54" spans="3:11" x14ac:dyDescent="0.25">
      <c r="C54" s="75"/>
      <c r="D54" s="76"/>
      <c r="E54" s="75"/>
      <c r="F54" s="76"/>
      <c r="G54" s="75"/>
      <c r="H54" s="76"/>
      <c r="I54" s="75"/>
      <c r="J54" s="75"/>
      <c r="K54" s="75"/>
    </row>
    <row r="55" spans="3:11" x14ac:dyDescent="0.25">
      <c r="C55" s="75"/>
      <c r="D55" s="76"/>
      <c r="E55" s="75"/>
      <c r="F55" s="76"/>
      <c r="G55" s="75"/>
      <c r="H55" s="76"/>
      <c r="I55" s="75"/>
      <c r="J55" s="75"/>
      <c r="K55" s="75"/>
    </row>
    <row r="56" spans="3:11" x14ac:dyDescent="0.25">
      <c r="C56" s="75"/>
      <c r="D56" s="76"/>
      <c r="E56" s="75"/>
      <c r="F56" s="76"/>
      <c r="G56" s="75"/>
      <c r="H56" s="76"/>
      <c r="I56" s="75"/>
      <c r="J56" s="75"/>
      <c r="K56" s="75"/>
    </row>
    <row r="57" spans="3:11" x14ac:dyDescent="0.25">
      <c r="C57" s="75"/>
      <c r="D57" s="76"/>
      <c r="E57" s="75"/>
      <c r="F57" s="76"/>
      <c r="G57" s="75"/>
      <c r="H57" s="76"/>
      <c r="I57" s="75"/>
      <c r="J57" s="75"/>
      <c r="K57" s="75"/>
    </row>
    <row r="58" spans="3:11" x14ac:dyDescent="0.25">
      <c r="C58" s="75"/>
      <c r="D58" s="76"/>
      <c r="E58" s="75"/>
      <c r="F58" s="76"/>
      <c r="G58" s="75"/>
      <c r="H58" s="76"/>
      <c r="I58" s="75"/>
      <c r="J58" s="75"/>
      <c r="K58" s="75"/>
    </row>
    <row r="59" spans="3:11" x14ac:dyDescent="0.25">
      <c r="C59" s="75"/>
      <c r="D59" s="76"/>
      <c r="E59" s="75"/>
      <c r="F59" s="76"/>
      <c r="G59" s="75"/>
      <c r="H59" s="76"/>
      <c r="I59" s="75"/>
      <c r="J59" s="75"/>
      <c r="K59" s="75"/>
    </row>
    <row r="60" spans="3:11" x14ac:dyDescent="0.25">
      <c r="C60" s="75"/>
      <c r="D60" s="76"/>
      <c r="E60" s="75"/>
      <c r="F60" s="76"/>
      <c r="G60" s="75"/>
      <c r="H60" s="76"/>
      <c r="I60" s="75"/>
      <c r="J60" s="75"/>
      <c r="K60" s="75"/>
    </row>
    <row r="61" spans="3:11" x14ac:dyDescent="0.25">
      <c r="C61" s="75"/>
      <c r="D61" s="76"/>
      <c r="E61" s="75"/>
      <c r="F61" s="76"/>
      <c r="G61" s="75"/>
      <c r="H61" s="76"/>
      <c r="I61" s="75"/>
      <c r="J61" s="75"/>
      <c r="K61" s="75"/>
    </row>
    <row r="62" spans="3:11" x14ac:dyDescent="0.25">
      <c r="C62" s="75"/>
      <c r="D62" s="76"/>
      <c r="E62" s="75"/>
      <c r="F62" s="76"/>
      <c r="G62" s="75"/>
      <c r="H62" s="76"/>
      <c r="I62" s="75"/>
      <c r="J62" s="75"/>
      <c r="K62" s="75"/>
    </row>
    <row r="63" spans="3:11" x14ac:dyDescent="0.25">
      <c r="C63" s="75"/>
      <c r="D63" s="76"/>
      <c r="E63" s="75"/>
      <c r="F63" s="76"/>
      <c r="G63" s="75"/>
      <c r="H63" s="76"/>
      <c r="I63" s="75"/>
      <c r="J63" s="75"/>
      <c r="K63" s="75"/>
    </row>
    <row r="64" spans="3:11" x14ac:dyDescent="0.25">
      <c r="C64" s="75"/>
      <c r="D64" s="76"/>
      <c r="E64" s="75"/>
      <c r="F64" s="76"/>
      <c r="G64" s="75"/>
      <c r="H64" s="76"/>
      <c r="I64" s="75"/>
      <c r="J64" s="75"/>
      <c r="K64" s="75"/>
    </row>
    <row r="65" spans="3:11" x14ac:dyDescent="0.25">
      <c r="C65" s="75"/>
      <c r="D65" s="76"/>
      <c r="E65" s="75"/>
      <c r="F65" s="76"/>
      <c r="G65" s="75"/>
      <c r="H65" s="76"/>
      <c r="I65" s="75"/>
      <c r="J65" s="75"/>
      <c r="K65" s="75"/>
    </row>
    <row r="66" spans="3:11" x14ac:dyDescent="0.25">
      <c r="C66" s="75"/>
      <c r="D66" s="76"/>
      <c r="E66" s="75"/>
      <c r="F66" s="76"/>
      <c r="G66" s="75"/>
      <c r="H66" s="76"/>
      <c r="I66" s="75"/>
      <c r="J66" s="75"/>
      <c r="K66" s="75"/>
    </row>
    <row r="67" spans="3:11" x14ac:dyDescent="0.25">
      <c r="C67" s="75"/>
      <c r="D67" s="76"/>
      <c r="E67" s="75"/>
      <c r="F67" s="76"/>
      <c r="G67" s="75"/>
      <c r="H67" s="76"/>
      <c r="I67" s="75"/>
      <c r="J67" s="75"/>
      <c r="K67" s="75"/>
    </row>
    <row r="68" spans="3:11" x14ac:dyDescent="0.25">
      <c r="C68" s="75"/>
      <c r="D68" s="76"/>
      <c r="E68" s="75"/>
      <c r="F68" s="76"/>
      <c r="G68" s="75"/>
      <c r="H68" s="76"/>
      <c r="I68" s="75"/>
      <c r="J68" s="75"/>
      <c r="K68" s="75"/>
    </row>
    <row r="69" spans="3:11" x14ac:dyDescent="0.25">
      <c r="C69" s="75"/>
      <c r="D69" s="76"/>
      <c r="E69" s="75"/>
      <c r="F69" s="76"/>
      <c r="G69" s="75"/>
      <c r="H69" s="76"/>
      <c r="I69" s="75"/>
      <c r="J69" s="75"/>
      <c r="K69" s="75"/>
    </row>
    <row r="70" spans="3:11" x14ac:dyDescent="0.25">
      <c r="C70" s="75"/>
      <c r="D70" s="76"/>
      <c r="E70" s="75"/>
      <c r="F70" s="76"/>
      <c r="G70" s="75"/>
      <c r="H70" s="76"/>
      <c r="I70" s="75"/>
      <c r="J70" s="75"/>
      <c r="K70" s="75"/>
    </row>
    <row r="71" spans="3:11" x14ac:dyDescent="0.25">
      <c r="C71" s="75"/>
      <c r="D71" s="76"/>
      <c r="E71" s="75"/>
      <c r="F71" s="76"/>
      <c r="G71" s="75"/>
      <c r="H71" s="76"/>
      <c r="I71" s="75"/>
      <c r="J71" s="75"/>
      <c r="K71" s="75"/>
    </row>
    <row r="72" spans="3:11" x14ac:dyDescent="0.25">
      <c r="C72" s="75"/>
      <c r="D72" s="76"/>
      <c r="E72" s="75"/>
      <c r="F72" s="76"/>
      <c r="G72" s="75"/>
      <c r="H72" s="76"/>
      <c r="I72" s="75"/>
      <c r="J72" s="75"/>
      <c r="K72" s="75"/>
    </row>
    <row r="73" spans="3:11" x14ac:dyDescent="0.25">
      <c r="C73" s="75"/>
      <c r="D73" s="76"/>
      <c r="E73" s="75"/>
      <c r="F73" s="76"/>
      <c r="G73" s="75"/>
      <c r="H73" s="76"/>
      <c r="I73" s="75"/>
      <c r="J73" s="75"/>
      <c r="K73" s="75"/>
    </row>
    <row r="74" spans="3:11" x14ac:dyDescent="0.25">
      <c r="C74" s="75"/>
      <c r="D74" s="76"/>
      <c r="E74" s="75"/>
      <c r="F74" s="76"/>
      <c r="G74" s="75"/>
      <c r="H74" s="76"/>
      <c r="I74" s="75"/>
      <c r="J74" s="75"/>
      <c r="K74" s="75"/>
    </row>
    <row r="75" spans="3:11" x14ac:dyDescent="0.25">
      <c r="C75" s="75"/>
      <c r="D75" s="76"/>
      <c r="E75" s="75"/>
      <c r="F75" s="76"/>
      <c r="G75" s="75"/>
      <c r="H75" s="76"/>
      <c r="I75" s="75"/>
      <c r="J75" s="75"/>
      <c r="K75" s="75"/>
    </row>
    <row r="76" spans="3:11" x14ac:dyDescent="0.25">
      <c r="C76" s="75"/>
      <c r="D76" s="76"/>
      <c r="E76" s="75"/>
      <c r="F76" s="76"/>
      <c r="G76" s="75"/>
      <c r="H76" s="76"/>
      <c r="I76" s="75"/>
      <c r="J76" s="75"/>
      <c r="K76" s="75"/>
    </row>
    <row r="77" spans="3:11" x14ac:dyDescent="0.25">
      <c r="C77" s="75"/>
      <c r="D77" s="76"/>
      <c r="E77" s="75"/>
      <c r="F77" s="76"/>
      <c r="G77" s="75"/>
      <c r="H77" s="76"/>
      <c r="I77" s="75"/>
      <c r="J77" s="75"/>
      <c r="K77" s="75"/>
    </row>
    <row r="78" spans="3:11" x14ac:dyDescent="0.25">
      <c r="C78" s="75"/>
      <c r="D78" s="76"/>
      <c r="E78" s="75"/>
      <c r="F78" s="76"/>
      <c r="G78" s="75"/>
      <c r="H78" s="76"/>
      <c r="I78" s="75"/>
      <c r="J78" s="75"/>
      <c r="K78" s="75"/>
    </row>
    <row r="79" spans="3:11" x14ac:dyDescent="0.25">
      <c r="C79" s="75"/>
      <c r="D79" s="76"/>
      <c r="E79" s="75"/>
      <c r="F79" s="76"/>
      <c r="G79" s="75"/>
      <c r="H79" s="76"/>
      <c r="I79" s="75"/>
      <c r="J79" s="75"/>
      <c r="K79" s="75"/>
    </row>
    <row r="80" spans="3:11" x14ac:dyDescent="0.25">
      <c r="C80" s="75"/>
      <c r="D80" s="76"/>
      <c r="E80" s="75"/>
      <c r="F80" s="76"/>
      <c r="G80" s="75"/>
      <c r="H80" s="76"/>
      <c r="I80" s="75"/>
      <c r="J80" s="75"/>
      <c r="K80" s="75"/>
    </row>
    <row r="81" spans="3:11" x14ac:dyDescent="0.25">
      <c r="C81" s="75"/>
      <c r="D81" s="76"/>
      <c r="E81" s="75"/>
      <c r="F81" s="76"/>
      <c r="G81" s="75"/>
      <c r="H81" s="76"/>
      <c r="I81" s="75"/>
      <c r="J81" s="75"/>
      <c r="K81" s="75"/>
    </row>
    <row r="82" spans="3:11" x14ac:dyDescent="0.25">
      <c r="C82" s="75"/>
      <c r="D82" s="76"/>
      <c r="E82" s="75"/>
      <c r="F82" s="76"/>
      <c r="G82" s="75"/>
      <c r="H82" s="76"/>
      <c r="I82" s="75"/>
      <c r="J82" s="75"/>
      <c r="K82" s="75"/>
    </row>
    <row r="83" spans="3:11" x14ac:dyDescent="0.25">
      <c r="C83" s="75"/>
      <c r="D83" s="76"/>
      <c r="E83" s="75"/>
      <c r="F83" s="76"/>
      <c r="G83" s="75"/>
      <c r="H83" s="76"/>
      <c r="I83" s="75"/>
      <c r="J83" s="75"/>
      <c r="K83" s="75"/>
    </row>
    <row r="84" spans="3:11" x14ac:dyDescent="0.25">
      <c r="C84" s="75"/>
      <c r="D84" s="76"/>
      <c r="E84" s="75"/>
      <c r="F84" s="76"/>
      <c r="G84" s="75"/>
      <c r="H84" s="76"/>
      <c r="I84" s="75"/>
      <c r="J84" s="75"/>
      <c r="K84" s="75"/>
    </row>
    <row r="85" spans="3:11" x14ac:dyDescent="0.25">
      <c r="C85" s="75"/>
      <c r="D85" s="76"/>
      <c r="E85" s="75"/>
      <c r="F85" s="76"/>
      <c r="G85" s="75"/>
      <c r="H85" s="76"/>
      <c r="I85" s="75"/>
      <c r="J85" s="75"/>
      <c r="K85" s="75"/>
    </row>
    <row r="86" spans="3:11" x14ac:dyDescent="0.25">
      <c r="C86" s="75"/>
      <c r="D86" s="76"/>
      <c r="E86" s="75"/>
      <c r="F86" s="76"/>
      <c r="G86" s="75"/>
      <c r="H86" s="76"/>
      <c r="I86" s="75"/>
      <c r="J86" s="75"/>
      <c r="K86" s="75"/>
    </row>
    <row r="87" spans="3:11" x14ac:dyDescent="0.25">
      <c r="C87" s="75"/>
      <c r="D87" s="76"/>
      <c r="E87" s="75"/>
      <c r="F87" s="76"/>
      <c r="G87" s="75"/>
      <c r="H87" s="76"/>
      <c r="I87" s="75"/>
      <c r="J87" s="75"/>
      <c r="K87" s="75"/>
    </row>
    <row r="88" spans="3:11" x14ac:dyDescent="0.25">
      <c r="C88" s="75"/>
      <c r="D88" s="76"/>
      <c r="E88" s="75"/>
      <c r="F88" s="76"/>
      <c r="G88" s="75"/>
      <c r="H88" s="76"/>
      <c r="I88" s="75"/>
      <c r="J88" s="75"/>
      <c r="K88" s="75"/>
    </row>
    <row r="89" spans="3:11" x14ac:dyDescent="0.25">
      <c r="C89" s="75"/>
      <c r="D89" s="76"/>
      <c r="E89" s="75"/>
      <c r="F89" s="76"/>
      <c r="G89" s="75"/>
      <c r="H89" s="76"/>
      <c r="I89" s="75"/>
      <c r="J89" s="75"/>
      <c r="K89" s="75"/>
    </row>
    <row r="90" spans="3:11" x14ac:dyDescent="0.25">
      <c r="C90" s="75"/>
      <c r="D90" s="76"/>
      <c r="E90" s="75"/>
      <c r="F90" s="76"/>
      <c r="G90" s="75"/>
      <c r="H90" s="76"/>
      <c r="I90" s="75"/>
      <c r="J90" s="75"/>
      <c r="K90" s="75"/>
    </row>
    <row r="91" spans="3:11" x14ac:dyDescent="0.25">
      <c r="C91" s="75"/>
      <c r="D91" s="76"/>
      <c r="E91" s="75"/>
      <c r="F91" s="76"/>
      <c r="G91" s="75"/>
      <c r="H91" s="76"/>
      <c r="I91" s="75"/>
      <c r="J91" s="75"/>
      <c r="K91" s="75"/>
    </row>
    <row r="92" spans="3:11" x14ac:dyDescent="0.25">
      <c r="C92" s="75"/>
      <c r="D92" s="76"/>
      <c r="E92" s="75"/>
      <c r="F92" s="76"/>
      <c r="G92" s="75"/>
      <c r="H92" s="76"/>
      <c r="I92" s="75"/>
      <c r="J92" s="75"/>
      <c r="K92" s="75"/>
    </row>
    <row r="93" spans="3:11" x14ac:dyDescent="0.25">
      <c r="C93" s="75"/>
      <c r="D93" s="76"/>
      <c r="E93" s="75"/>
      <c r="F93" s="76"/>
      <c r="G93" s="75"/>
      <c r="H93" s="76"/>
      <c r="I93" s="75"/>
      <c r="J93" s="75"/>
      <c r="K93" s="75"/>
    </row>
    <row r="94" spans="3:11" x14ac:dyDescent="0.25">
      <c r="C94" s="75"/>
      <c r="D94" s="76"/>
      <c r="E94" s="75"/>
      <c r="F94" s="76"/>
      <c r="G94" s="75"/>
      <c r="H94" s="76"/>
      <c r="I94" s="75"/>
      <c r="J94" s="75"/>
      <c r="K94" s="75"/>
    </row>
    <row r="95" spans="3:11" x14ac:dyDescent="0.25">
      <c r="C95" s="75"/>
      <c r="D95" s="76"/>
      <c r="E95" s="75"/>
      <c r="F95" s="76"/>
      <c r="G95" s="75"/>
      <c r="H95" s="76"/>
      <c r="I95" s="75"/>
      <c r="J95" s="75"/>
      <c r="K95" s="75"/>
    </row>
    <row r="96" spans="3:11" x14ac:dyDescent="0.25">
      <c r="C96" s="75"/>
      <c r="D96" s="76"/>
      <c r="E96" s="75"/>
      <c r="F96" s="76"/>
      <c r="G96" s="75"/>
      <c r="H96" s="76"/>
      <c r="I96" s="75"/>
      <c r="J96" s="75"/>
      <c r="K96" s="75"/>
    </row>
    <row r="97" spans="3:11" x14ac:dyDescent="0.25">
      <c r="C97" s="75"/>
      <c r="D97" s="76"/>
      <c r="E97" s="75"/>
      <c r="F97" s="76"/>
      <c r="G97" s="75"/>
      <c r="H97" s="76"/>
      <c r="I97" s="75"/>
      <c r="J97" s="75"/>
      <c r="K97" s="75"/>
    </row>
    <row r="98" spans="3:11" x14ac:dyDescent="0.25">
      <c r="C98" s="75"/>
      <c r="D98" s="76"/>
      <c r="E98" s="75"/>
      <c r="F98" s="76"/>
      <c r="G98" s="75"/>
      <c r="H98" s="76"/>
      <c r="I98" s="75"/>
      <c r="J98" s="75"/>
      <c r="K98" s="75"/>
    </row>
    <row r="99" spans="3:11" x14ac:dyDescent="0.25">
      <c r="C99" s="75"/>
      <c r="D99" s="76"/>
      <c r="E99" s="75"/>
      <c r="F99" s="76"/>
      <c r="G99" s="75"/>
      <c r="H99" s="76"/>
      <c r="I99" s="75"/>
      <c r="J99" s="75"/>
      <c r="K99" s="75"/>
    </row>
    <row r="100" spans="3:11" x14ac:dyDescent="0.25">
      <c r="C100" s="75"/>
      <c r="D100" s="76"/>
      <c r="E100" s="75"/>
      <c r="F100" s="76"/>
      <c r="G100" s="75"/>
      <c r="H100" s="76"/>
      <c r="I100" s="75"/>
      <c r="J100" s="75"/>
      <c r="K100" s="75"/>
    </row>
    <row r="101" spans="3:11" x14ac:dyDescent="0.25">
      <c r="C101" s="75"/>
      <c r="D101" s="76"/>
      <c r="E101" s="75"/>
      <c r="F101" s="76"/>
      <c r="G101" s="75"/>
      <c r="H101" s="76"/>
      <c r="I101" s="75"/>
      <c r="J101" s="75"/>
      <c r="K101" s="75"/>
    </row>
    <row r="102" spans="3:11" x14ac:dyDescent="0.25">
      <c r="C102" s="75"/>
      <c r="D102" s="76"/>
      <c r="E102" s="75"/>
      <c r="F102" s="76"/>
      <c r="G102" s="75"/>
      <c r="H102" s="76"/>
      <c r="I102" s="75"/>
      <c r="J102" s="75"/>
      <c r="K102" s="75"/>
    </row>
    <row r="103" spans="3:11" x14ac:dyDescent="0.25">
      <c r="C103" s="75"/>
      <c r="D103" s="76"/>
      <c r="E103" s="75"/>
      <c r="F103" s="76"/>
      <c r="G103" s="75"/>
      <c r="H103" s="76"/>
      <c r="I103" s="75"/>
      <c r="J103" s="75"/>
      <c r="K103" s="75"/>
    </row>
    <row r="104" spans="3:11" x14ac:dyDescent="0.25">
      <c r="C104" s="75"/>
      <c r="D104" s="76"/>
      <c r="E104" s="75"/>
      <c r="F104" s="76"/>
      <c r="G104" s="75"/>
      <c r="H104" s="76"/>
      <c r="I104" s="75"/>
      <c r="J104" s="75"/>
      <c r="K104" s="75"/>
    </row>
    <row r="105" spans="3:11" x14ac:dyDescent="0.25">
      <c r="C105" s="75"/>
      <c r="D105" s="76"/>
      <c r="E105" s="75"/>
      <c r="F105" s="76"/>
      <c r="G105" s="75"/>
      <c r="H105" s="76"/>
      <c r="I105" s="75"/>
      <c r="J105" s="75"/>
      <c r="K105" s="75"/>
    </row>
    <row r="106" spans="3:11" x14ac:dyDescent="0.25">
      <c r="C106" s="75"/>
      <c r="D106" s="76"/>
      <c r="E106" s="75"/>
      <c r="F106" s="76"/>
      <c r="G106" s="75"/>
      <c r="H106" s="76"/>
      <c r="I106" s="75"/>
      <c r="J106" s="75"/>
      <c r="K106" s="75"/>
    </row>
    <row r="107" spans="3:11" x14ac:dyDescent="0.25">
      <c r="C107" s="75"/>
      <c r="D107" s="76"/>
      <c r="E107" s="75"/>
      <c r="F107" s="76"/>
      <c r="G107" s="75"/>
      <c r="H107" s="76"/>
      <c r="I107" s="75"/>
      <c r="J107" s="75"/>
      <c r="K107" s="75"/>
    </row>
    <row r="108" spans="3:11" x14ac:dyDescent="0.25">
      <c r="C108" s="75"/>
      <c r="D108" s="76"/>
      <c r="E108" s="75"/>
      <c r="F108" s="76"/>
      <c r="G108" s="75"/>
      <c r="H108" s="76"/>
      <c r="I108" s="75"/>
      <c r="J108" s="75"/>
      <c r="K108" s="75"/>
    </row>
    <row r="109" spans="3:11" x14ac:dyDescent="0.25">
      <c r="C109" s="75"/>
      <c r="D109" s="76"/>
      <c r="E109" s="75"/>
      <c r="F109" s="76"/>
      <c r="G109" s="75"/>
      <c r="H109" s="76"/>
      <c r="I109" s="75"/>
      <c r="J109" s="75"/>
      <c r="K109" s="75"/>
    </row>
    <row r="110" spans="3:11" x14ac:dyDescent="0.25">
      <c r="C110" s="75"/>
      <c r="D110" s="76"/>
      <c r="E110" s="75"/>
      <c r="F110" s="76"/>
      <c r="G110" s="75"/>
      <c r="H110" s="76"/>
      <c r="I110" s="75"/>
      <c r="J110" s="75"/>
      <c r="K110" s="75"/>
    </row>
    <row r="111" spans="3:11" x14ac:dyDescent="0.25">
      <c r="C111" s="75"/>
      <c r="D111" s="76"/>
      <c r="E111" s="75"/>
      <c r="F111" s="76"/>
      <c r="G111" s="75"/>
      <c r="H111" s="76"/>
      <c r="I111" s="75"/>
      <c r="J111" s="75"/>
      <c r="K111" s="75"/>
    </row>
    <row r="112" spans="3:11" x14ac:dyDescent="0.25">
      <c r="C112" s="75"/>
      <c r="D112" s="76"/>
      <c r="E112" s="75"/>
      <c r="F112" s="76"/>
      <c r="G112" s="75"/>
      <c r="H112" s="76"/>
      <c r="I112" s="75"/>
      <c r="J112" s="75"/>
      <c r="K112" s="75"/>
    </row>
    <row r="113" spans="3:11" x14ac:dyDescent="0.25">
      <c r="C113" s="75"/>
      <c r="D113" s="76"/>
      <c r="E113" s="75"/>
      <c r="F113" s="76"/>
      <c r="G113" s="75"/>
      <c r="H113" s="76"/>
      <c r="I113" s="75"/>
      <c r="J113" s="75"/>
      <c r="K113" s="75"/>
    </row>
    <row r="114" spans="3:11" x14ac:dyDescent="0.25">
      <c r="C114" s="75"/>
      <c r="D114" s="76"/>
      <c r="E114" s="75"/>
      <c r="F114" s="76"/>
      <c r="G114" s="75"/>
      <c r="H114" s="76"/>
      <c r="I114" s="75"/>
      <c r="J114" s="75"/>
      <c r="K114" s="75"/>
    </row>
    <row r="115" spans="3:11" x14ac:dyDescent="0.25">
      <c r="C115" s="75"/>
      <c r="D115" s="76"/>
      <c r="E115" s="75"/>
      <c r="F115" s="76"/>
      <c r="G115" s="75"/>
      <c r="H115" s="76"/>
      <c r="I115" s="75"/>
      <c r="J115" s="75"/>
      <c r="K115" s="75"/>
    </row>
    <row r="116" spans="3:11" x14ac:dyDescent="0.25">
      <c r="C116" s="75"/>
      <c r="D116" s="76"/>
      <c r="E116" s="75"/>
      <c r="F116" s="76"/>
      <c r="G116" s="75"/>
      <c r="H116" s="76"/>
      <c r="I116" s="75"/>
      <c r="J116" s="75"/>
      <c r="K116" s="75"/>
    </row>
    <row r="117" spans="3:11" x14ac:dyDescent="0.25">
      <c r="C117" s="75"/>
      <c r="D117" s="76"/>
      <c r="E117" s="75"/>
      <c r="F117" s="76"/>
      <c r="G117" s="75"/>
      <c r="H117" s="76"/>
      <c r="I117" s="75"/>
      <c r="J117" s="75"/>
      <c r="K117" s="75"/>
    </row>
    <row r="118" spans="3:11" x14ac:dyDescent="0.25">
      <c r="C118" s="75"/>
      <c r="D118" s="76"/>
      <c r="E118" s="75"/>
      <c r="F118" s="76"/>
      <c r="G118" s="75"/>
      <c r="H118" s="76"/>
      <c r="I118" s="75"/>
      <c r="J118" s="75"/>
      <c r="K118" s="75"/>
    </row>
    <row r="119" spans="3:11" x14ac:dyDescent="0.25">
      <c r="C119" s="75"/>
      <c r="D119" s="76"/>
      <c r="E119" s="75"/>
      <c r="F119" s="76"/>
      <c r="G119" s="75"/>
      <c r="H119" s="76"/>
      <c r="I119" s="75"/>
      <c r="J119" s="75"/>
      <c r="K119" s="75"/>
    </row>
    <row r="120" spans="3:11" x14ac:dyDescent="0.25">
      <c r="C120" s="75"/>
      <c r="D120" s="76"/>
      <c r="E120" s="75"/>
      <c r="F120" s="76"/>
      <c r="G120" s="75"/>
      <c r="H120" s="76"/>
      <c r="I120" s="75"/>
      <c r="J120" s="75"/>
      <c r="K120" s="75"/>
    </row>
    <row r="121" spans="3:11" x14ac:dyDescent="0.25">
      <c r="C121" s="75"/>
      <c r="D121" s="76"/>
      <c r="E121" s="75"/>
      <c r="F121" s="76"/>
      <c r="G121" s="75"/>
      <c r="H121" s="76"/>
      <c r="I121" s="75"/>
      <c r="J121" s="75"/>
      <c r="K121" s="75"/>
    </row>
    <row r="122" spans="3:11" x14ac:dyDescent="0.25">
      <c r="C122" s="75"/>
      <c r="D122" s="76"/>
      <c r="E122" s="75"/>
      <c r="F122" s="76"/>
      <c r="G122" s="75"/>
      <c r="H122" s="76"/>
      <c r="I122" s="75"/>
      <c r="J122" s="75"/>
      <c r="K122" s="75"/>
    </row>
    <row r="123" spans="3:11" x14ac:dyDescent="0.25">
      <c r="C123" s="75"/>
      <c r="D123" s="76"/>
      <c r="E123" s="75"/>
      <c r="F123" s="76"/>
      <c r="G123" s="75"/>
      <c r="H123" s="76"/>
      <c r="I123" s="75"/>
      <c r="J123" s="75"/>
      <c r="K123" s="75"/>
    </row>
    <row r="124" spans="3:11" x14ac:dyDescent="0.25">
      <c r="C124" s="75"/>
      <c r="D124" s="76"/>
      <c r="E124" s="75"/>
      <c r="F124" s="76"/>
      <c r="G124" s="75"/>
      <c r="H124" s="76"/>
      <c r="I124" s="75"/>
      <c r="J124" s="75"/>
      <c r="K124" s="75"/>
    </row>
    <row r="125" spans="3:11" x14ac:dyDescent="0.25">
      <c r="C125" s="75"/>
      <c r="D125" s="76"/>
      <c r="E125" s="75"/>
      <c r="F125" s="76"/>
      <c r="G125" s="75"/>
      <c r="H125" s="76"/>
      <c r="I125" s="75"/>
      <c r="J125" s="75"/>
      <c r="K125" s="75"/>
    </row>
    <row r="126" spans="3:11" x14ac:dyDescent="0.25">
      <c r="C126" s="75"/>
      <c r="D126" s="76"/>
      <c r="E126" s="75"/>
      <c r="F126" s="76"/>
      <c r="G126" s="75"/>
      <c r="H126" s="76"/>
      <c r="I126" s="75"/>
      <c r="J126" s="75"/>
      <c r="K126" s="75"/>
    </row>
    <row r="127" spans="3:11" x14ac:dyDescent="0.25">
      <c r="C127" s="75"/>
      <c r="D127" s="76"/>
      <c r="E127" s="75"/>
      <c r="F127" s="76"/>
      <c r="G127" s="75"/>
      <c r="H127" s="76"/>
      <c r="I127" s="75"/>
      <c r="J127" s="75"/>
      <c r="K127" s="75"/>
    </row>
    <row r="128" spans="3:11" x14ac:dyDescent="0.25">
      <c r="C128" s="75"/>
      <c r="D128" s="76"/>
      <c r="E128" s="75"/>
      <c r="F128" s="76"/>
      <c r="G128" s="75"/>
      <c r="H128" s="76"/>
      <c r="I128" s="75"/>
      <c r="J128" s="75"/>
      <c r="K128" s="75"/>
    </row>
    <row r="129" spans="3:11" x14ac:dyDescent="0.25">
      <c r="C129" s="75"/>
      <c r="D129" s="76"/>
      <c r="E129" s="75"/>
      <c r="F129" s="76"/>
      <c r="G129" s="75"/>
      <c r="H129" s="76"/>
      <c r="I129" s="75"/>
      <c r="J129" s="75"/>
      <c r="K129" s="75"/>
    </row>
    <row r="130" spans="3:11" x14ac:dyDescent="0.25">
      <c r="C130" s="75"/>
      <c r="D130" s="76"/>
      <c r="E130" s="75"/>
      <c r="F130" s="76"/>
      <c r="G130" s="75"/>
      <c r="H130" s="76"/>
      <c r="I130" s="75"/>
      <c r="J130" s="75"/>
      <c r="K130" s="75"/>
    </row>
    <row r="131" spans="3:11" x14ac:dyDescent="0.25">
      <c r="C131" s="75"/>
      <c r="D131" s="76"/>
      <c r="E131" s="75"/>
      <c r="F131" s="76"/>
      <c r="G131" s="75"/>
      <c r="H131" s="76"/>
      <c r="I131" s="75"/>
      <c r="J131" s="75"/>
      <c r="K131" s="75"/>
    </row>
    <row r="132" spans="3:11" x14ac:dyDescent="0.25">
      <c r="C132" s="75"/>
      <c r="D132" s="76"/>
      <c r="E132" s="75"/>
      <c r="F132" s="76"/>
      <c r="G132" s="75"/>
      <c r="H132" s="76"/>
      <c r="I132" s="75"/>
      <c r="J132" s="75"/>
      <c r="K132" s="75"/>
    </row>
    <row r="133" spans="3:11" x14ac:dyDescent="0.25">
      <c r="C133" s="75"/>
      <c r="D133" s="76"/>
      <c r="E133" s="75"/>
      <c r="F133" s="76"/>
      <c r="G133" s="75"/>
      <c r="H133" s="76"/>
      <c r="I133" s="75"/>
      <c r="J133" s="75"/>
      <c r="K133" s="75"/>
    </row>
    <row r="134" spans="3:11" x14ac:dyDescent="0.25">
      <c r="C134" s="75"/>
      <c r="D134" s="76"/>
      <c r="E134" s="75"/>
      <c r="F134" s="76"/>
      <c r="G134" s="75"/>
      <c r="H134" s="76"/>
      <c r="I134" s="75"/>
      <c r="J134" s="75"/>
      <c r="K134" s="75"/>
    </row>
    <row r="135" spans="3:11" x14ac:dyDescent="0.25">
      <c r="C135" s="75"/>
      <c r="D135" s="76"/>
      <c r="E135" s="75"/>
      <c r="F135" s="76"/>
      <c r="G135" s="75"/>
      <c r="H135" s="76"/>
      <c r="I135" s="75"/>
      <c r="J135" s="75"/>
      <c r="K135" s="75"/>
    </row>
    <row r="136" spans="3:11" x14ac:dyDescent="0.25">
      <c r="C136" s="75"/>
      <c r="D136" s="76"/>
      <c r="E136" s="75"/>
      <c r="F136" s="76"/>
      <c r="G136" s="75"/>
      <c r="H136" s="76"/>
      <c r="I136" s="75"/>
      <c r="J136" s="75"/>
      <c r="K136" s="75"/>
    </row>
    <row r="137" spans="3:11" x14ac:dyDescent="0.25">
      <c r="C137" s="75"/>
      <c r="D137" s="76"/>
      <c r="E137" s="75"/>
      <c r="F137" s="76"/>
      <c r="G137" s="75"/>
      <c r="H137" s="76"/>
      <c r="I137" s="75"/>
      <c r="J137" s="75"/>
      <c r="K137" s="75"/>
    </row>
    <row r="138" spans="3:11" x14ac:dyDescent="0.25">
      <c r="C138" s="75"/>
      <c r="D138" s="76"/>
      <c r="E138" s="75"/>
      <c r="F138" s="76"/>
      <c r="G138" s="75"/>
      <c r="H138" s="76"/>
      <c r="I138" s="75"/>
      <c r="J138" s="75"/>
      <c r="K138" s="75"/>
    </row>
    <row r="139" spans="3:11" x14ac:dyDescent="0.25">
      <c r="C139" s="75"/>
      <c r="D139" s="76"/>
      <c r="E139" s="75"/>
      <c r="F139" s="76"/>
      <c r="G139" s="75"/>
      <c r="H139" s="76"/>
      <c r="I139" s="75"/>
      <c r="J139" s="75"/>
      <c r="K139" s="75"/>
    </row>
    <row r="140" spans="3:11" x14ac:dyDescent="0.25">
      <c r="C140" s="75"/>
      <c r="D140" s="76"/>
      <c r="E140" s="75"/>
      <c r="F140" s="76"/>
      <c r="G140" s="75"/>
      <c r="H140" s="76"/>
      <c r="I140" s="75"/>
      <c r="J140" s="75"/>
      <c r="K140" s="75"/>
    </row>
    <row r="141" spans="3:11" x14ac:dyDescent="0.25">
      <c r="C141" s="75"/>
      <c r="D141" s="76"/>
      <c r="E141" s="75"/>
      <c r="F141" s="76"/>
      <c r="G141" s="75"/>
      <c r="H141" s="76"/>
      <c r="I141" s="75"/>
      <c r="J141" s="75"/>
      <c r="K141" s="75"/>
    </row>
    <row r="142" spans="3:11" x14ac:dyDescent="0.25">
      <c r="C142" s="75"/>
      <c r="D142" s="76"/>
      <c r="E142" s="75"/>
      <c r="F142" s="76"/>
      <c r="G142" s="75"/>
      <c r="H142" s="76"/>
      <c r="I142" s="75"/>
      <c r="J142" s="75"/>
      <c r="K142" s="75"/>
    </row>
    <row r="143" spans="3:11" x14ac:dyDescent="0.25">
      <c r="C143" s="75"/>
      <c r="D143" s="76"/>
      <c r="E143" s="75"/>
      <c r="F143" s="76"/>
      <c r="G143" s="75"/>
      <c r="H143" s="76"/>
      <c r="I143" s="75"/>
      <c r="J143" s="75"/>
      <c r="K143" s="75"/>
    </row>
    <row r="144" spans="3:11" x14ac:dyDescent="0.25">
      <c r="C144" s="75"/>
      <c r="D144" s="76"/>
      <c r="E144" s="75"/>
      <c r="F144" s="76"/>
      <c r="G144" s="75"/>
      <c r="H144" s="76"/>
      <c r="I144" s="75"/>
      <c r="J144" s="75"/>
      <c r="K144" s="75"/>
    </row>
    <row r="145" spans="3:11" x14ac:dyDescent="0.25">
      <c r="C145" s="75"/>
      <c r="D145" s="76"/>
      <c r="E145" s="75"/>
      <c r="F145" s="76"/>
      <c r="G145" s="75"/>
      <c r="H145" s="76"/>
      <c r="I145" s="75"/>
      <c r="J145" s="75"/>
      <c r="K145" s="75"/>
    </row>
    <row r="146" spans="3:11" x14ac:dyDescent="0.25">
      <c r="C146" s="75"/>
      <c r="D146" s="76"/>
      <c r="E146" s="75"/>
      <c r="F146" s="76"/>
      <c r="G146" s="75"/>
      <c r="H146" s="76"/>
      <c r="I146" s="75"/>
      <c r="J146" s="75"/>
      <c r="K146" s="75"/>
    </row>
    <row r="147" spans="3:11" x14ac:dyDescent="0.25">
      <c r="C147" s="75"/>
      <c r="D147" s="76"/>
      <c r="E147" s="75"/>
      <c r="F147" s="76"/>
      <c r="G147" s="75"/>
      <c r="H147" s="76"/>
      <c r="I147" s="75"/>
      <c r="J147" s="75"/>
      <c r="K147" s="75"/>
    </row>
    <row r="148" spans="3:11" x14ac:dyDescent="0.25">
      <c r="C148" s="75"/>
      <c r="D148" s="76"/>
      <c r="E148" s="75"/>
      <c r="F148" s="76"/>
      <c r="G148" s="75"/>
      <c r="H148" s="76"/>
      <c r="I148" s="75"/>
      <c r="J148" s="75"/>
      <c r="K148" s="75"/>
    </row>
    <row r="149" spans="3:11" x14ac:dyDescent="0.25">
      <c r="C149" s="75"/>
      <c r="D149" s="76"/>
      <c r="E149" s="75"/>
      <c r="F149" s="76"/>
      <c r="G149" s="75"/>
      <c r="H149" s="76"/>
      <c r="I149" s="75"/>
      <c r="J149" s="75"/>
      <c r="K149" s="75"/>
    </row>
    <row r="150" spans="3:11" x14ac:dyDescent="0.25">
      <c r="C150" s="75"/>
      <c r="D150" s="76"/>
      <c r="E150" s="75"/>
      <c r="F150" s="76"/>
      <c r="G150" s="75"/>
      <c r="H150" s="76"/>
      <c r="I150" s="75"/>
      <c r="J150" s="75"/>
      <c r="K150" s="75"/>
    </row>
    <row r="151" spans="3:11" x14ac:dyDescent="0.25">
      <c r="C151" s="75"/>
      <c r="D151" s="76"/>
      <c r="E151" s="75"/>
      <c r="F151" s="76"/>
      <c r="G151" s="75"/>
      <c r="H151" s="76"/>
      <c r="I151" s="75"/>
      <c r="J151" s="75"/>
      <c r="K151" s="75"/>
    </row>
    <row r="152" spans="3:11" x14ac:dyDescent="0.25">
      <c r="C152" s="75"/>
      <c r="D152" s="76"/>
      <c r="E152" s="75"/>
      <c r="F152" s="76"/>
      <c r="G152" s="75"/>
      <c r="H152" s="76"/>
      <c r="I152" s="75"/>
      <c r="J152" s="75"/>
      <c r="K152" s="75"/>
    </row>
  </sheetData>
  <mergeCells count="5">
    <mergeCell ref="C6:D6"/>
    <mergeCell ref="E6:F6"/>
    <mergeCell ref="G6:H6"/>
    <mergeCell ref="A8:A10"/>
    <mergeCell ref="A11:A13"/>
  </mergeCells>
  <pageMargins left="0.70866141732283472" right="0.19685039370078741" top="3.937007874015748E-2" bottom="3.937007874015748E-2" header="0" footer="0.31496062992125984"/>
  <pageSetup paperSize="9" scale="85" orientation="landscape"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Hoja50">
    <tabColor rgb="FF00B050"/>
  </sheetPr>
  <dimension ref="A1:K150"/>
  <sheetViews>
    <sheetView workbookViewId="0">
      <selection activeCell="F31" sqref="F31"/>
    </sheetView>
  </sheetViews>
  <sheetFormatPr baseColWidth="10" defaultRowHeight="15" x14ac:dyDescent="0.25"/>
  <cols>
    <col min="1" max="1" width="15.7109375" style="74" customWidth="1"/>
    <col min="2" max="11" width="12.7109375" style="74" customWidth="1"/>
    <col min="12" max="16384" width="11.42578125" style="74"/>
  </cols>
  <sheetData>
    <row r="1" spans="1:11" ht="15.75" x14ac:dyDescent="0.25">
      <c r="A1" s="218" t="s">
        <v>985</v>
      </c>
      <c r="B1" s="157"/>
      <c r="C1" s="157"/>
      <c r="D1" s="157"/>
      <c r="E1" s="157"/>
      <c r="F1" s="157"/>
      <c r="G1" s="157"/>
      <c r="H1" s="157"/>
      <c r="I1" s="157"/>
    </row>
    <row r="2" spans="1:11" x14ac:dyDescent="0.25">
      <c r="A2" s="157"/>
      <c r="B2" s="157"/>
      <c r="C2" s="157"/>
      <c r="D2" s="157"/>
      <c r="E2" s="157"/>
      <c r="F2" s="157"/>
      <c r="G2" s="157"/>
      <c r="H2" s="157"/>
      <c r="I2" s="157"/>
    </row>
    <row r="3" spans="1:11" x14ac:dyDescent="0.25">
      <c r="A3" s="381"/>
      <c r="B3" s="371"/>
      <c r="C3" s="1156" t="s">
        <v>1370</v>
      </c>
      <c r="D3" s="1157"/>
      <c r="E3" s="1156" t="s">
        <v>1371</v>
      </c>
      <c r="F3" s="1157"/>
      <c r="G3" s="1189" t="s">
        <v>26</v>
      </c>
      <c r="H3" s="1190"/>
      <c r="I3" s="157"/>
    </row>
    <row r="4" spans="1:11" x14ac:dyDescent="0.25">
      <c r="A4" s="372"/>
      <c r="B4" s="372"/>
      <c r="C4" s="382" t="s">
        <v>175</v>
      </c>
      <c r="D4" s="391" t="s">
        <v>1519</v>
      </c>
      <c r="E4" s="382" t="s">
        <v>175</v>
      </c>
      <c r="F4" s="391" t="s">
        <v>1519</v>
      </c>
      <c r="G4" s="392" t="s">
        <v>1396</v>
      </c>
      <c r="H4" s="393" t="s">
        <v>1520</v>
      </c>
      <c r="I4" s="157"/>
    </row>
    <row r="5" spans="1:11" x14ac:dyDescent="0.25">
      <c r="A5" s="1158" t="s">
        <v>1373</v>
      </c>
      <c r="B5" s="384" t="s">
        <v>1521</v>
      </c>
      <c r="C5" s="377">
        <v>9917</v>
      </c>
      <c r="D5" s="387">
        <v>189618.11</v>
      </c>
      <c r="E5" s="377">
        <v>6863</v>
      </c>
      <c r="F5" s="387">
        <v>174746.27</v>
      </c>
      <c r="G5" s="378">
        <v>16780</v>
      </c>
      <c r="H5" s="388">
        <v>364364.38</v>
      </c>
    </row>
    <row r="6" spans="1:11" x14ac:dyDescent="0.25">
      <c r="A6" s="1175"/>
      <c r="B6" s="384" t="s">
        <v>1522</v>
      </c>
      <c r="C6" s="377">
        <v>138</v>
      </c>
      <c r="D6" s="387">
        <v>499.8</v>
      </c>
      <c r="E6" s="377">
        <v>179</v>
      </c>
      <c r="F6" s="387">
        <v>770.72</v>
      </c>
      <c r="G6" s="378">
        <v>317</v>
      </c>
      <c r="H6" s="388">
        <v>1270.52</v>
      </c>
    </row>
    <row r="7" spans="1:11" x14ac:dyDescent="0.25">
      <c r="A7" s="1159"/>
      <c r="B7" s="385" t="s">
        <v>26</v>
      </c>
      <c r="C7" s="378">
        <v>10055</v>
      </c>
      <c r="D7" s="388">
        <v>190117.91</v>
      </c>
      <c r="E7" s="378">
        <v>7042</v>
      </c>
      <c r="F7" s="388">
        <v>175516.99</v>
      </c>
      <c r="G7" s="378">
        <v>17097</v>
      </c>
      <c r="H7" s="388">
        <v>365634.9</v>
      </c>
    </row>
    <row r="8" spans="1:11" x14ac:dyDescent="0.25">
      <c r="A8" s="1158" t="s">
        <v>1374</v>
      </c>
      <c r="B8" s="384" t="s">
        <v>1521</v>
      </c>
      <c r="C8" s="377">
        <v>1997</v>
      </c>
      <c r="D8" s="387">
        <v>41361.980000000003</v>
      </c>
      <c r="E8" s="377">
        <v>861</v>
      </c>
      <c r="F8" s="387">
        <v>22629.7</v>
      </c>
      <c r="G8" s="378">
        <v>2858</v>
      </c>
      <c r="H8" s="388">
        <v>63991.68</v>
      </c>
    </row>
    <row r="9" spans="1:11" x14ac:dyDescent="0.25">
      <c r="A9" s="1175"/>
      <c r="B9" s="384" t="s">
        <v>1522</v>
      </c>
      <c r="C9" s="377">
        <v>8905</v>
      </c>
      <c r="D9" s="387">
        <v>39737.61</v>
      </c>
      <c r="E9" s="377">
        <v>626</v>
      </c>
      <c r="F9" s="387">
        <v>2734.79</v>
      </c>
      <c r="G9" s="378">
        <v>9531</v>
      </c>
      <c r="H9" s="388">
        <v>42472.4</v>
      </c>
    </row>
    <row r="10" spans="1:11" x14ac:dyDescent="0.25">
      <c r="A10" s="1159"/>
      <c r="B10" s="385" t="s">
        <v>26</v>
      </c>
      <c r="C10" s="378">
        <v>10902</v>
      </c>
      <c r="D10" s="388">
        <v>81099.59</v>
      </c>
      <c r="E10" s="378">
        <v>1487</v>
      </c>
      <c r="F10" s="388">
        <v>25364.49</v>
      </c>
      <c r="G10" s="378">
        <v>12389</v>
      </c>
      <c r="H10" s="388">
        <v>106464.08</v>
      </c>
    </row>
    <row r="11" spans="1:11" x14ac:dyDescent="0.25">
      <c r="A11" s="385" t="s">
        <v>26</v>
      </c>
      <c r="B11" s="414"/>
      <c r="C11" s="378">
        <v>20957</v>
      </c>
      <c r="D11" s="388">
        <v>271217.5</v>
      </c>
      <c r="E11" s="378">
        <v>8529</v>
      </c>
      <c r="F11" s="388">
        <v>200881.49</v>
      </c>
      <c r="G11" s="378">
        <v>29486</v>
      </c>
      <c r="H11" s="388">
        <v>472098.98</v>
      </c>
    </row>
    <row r="12" spans="1:11" x14ac:dyDescent="0.25">
      <c r="A12" s="75"/>
      <c r="B12" s="75"/>
    </row>
    <row r="13" spans="1:11" x14ac:dyDescent="0.25">
      <c r="A13" s="75"/>
      <c r="B13" s="75"/>
    </row>
    <row r="14" spans="1:11" x14ac:dyDescent="0.25">
      <c r="A14" s="75"/>
      <c r="B14" s="75"/>
    </row>
    <row r="15" spans="1:11" x14ac:dyDescent="0.25">
      <c r="A15" s="75"/>
      <c r="B15" s="75"/>
    </row>
    <row r="16" spans="1:11" x14ac:dyDescent="0.25">
      <c r="A16" s="157"/>
      <c r="B16" s="157"/>
      <c r="C16" s="159"/>
      <c r="D16" s="160"/>
      <c r="E16" s="159"/>
      <c r="F16" s="160"/>
      <c r="G16" s="159"/>
      <c r="H16" s="160"/>
      <c r="I16" s="159"/>
      <c r="J16" s="75"/>
      <c r="K16" s="75"/>
    </row>
    <row r="17" spans="1:11" x14ac:dyDescent="0.25">
      <c r="A17" s="157"/>
      <c r="B17" s="157"/>
      <c r="C17" s="159"/>
      <c r="D17" s="160"/>
      <c r="E17" s="159"/>
      <c r="F17" s="160"/>
      <c r="G17" s="159"/>
      <c r="H17" s="160"/>
      <c r="I17" s="159"/>
      <c r="J17" s="75"/>
      <c r="K17" s="75"/>
    </row>
    <row r="18" spans="1:11" x14ac:dyDescent="0.25">
      <c r="A18" s="157"/>
      <c r="B18" s="157"/>
      <c r="C18" s="159"/>
      <c r="D18" s="160"/>
      <c r="E18" s="159"/>
      <c r="F18" s="160"/>
      <c r="G18" s="159"/>
      <c r="H18" s="160"/>
      <c r="I18" s="159"/>
      <c r="J18" s="75"/>
      <c r="K18" s="75"/>
    </row>
    <row r="19" spans="1:11" x14ac:dyDescent="0.25">
      <c r="A19" s="157"/>
      <c r="B19" s="157"/>
      <c r="C19" s="159"/>
      <c r="D19" s="160"/>
      <c r="E19" s="159"/>
      <c r="F19" s="160"/>
      <c r="G19" s="159"/>
      <c r="H19" s="160"/>
      <c r="I19" s="159"/>
      <c r="J19" s="75"/>
      <c r="K19" s="75"/>
    </row>
    <row r="20" spans="1:11" x14ac:dyDescent="0.25">
      <c r="C20" s="75"/>
      <c r="D20" s="76"/>
      <c r="E20" s="75"/>
      <c r="F20" s="76"/>
      <c r="G20" s="75"/>
      <c r="H20" s="76"/>
      <c r="I20" s="75"/>
      <c r="J20" s="75"/>
      <c r="K20" s="75"/>
    </row>
    <row r="21" spans="1:11" x14ac:dyDescent="0.25">
      <c r="C21" s="75"/>
      <c r="D21" s="76"/>
      <c r="E21" s="75"/>
      <c r="F21" s="76"/>
      <c r="G21" s="75"/>
      <c r="H21" s="76"/>
      <c r="I21" s="75"/>
      <c r="J21" s="75"/>
      <c r="K21" s="75"/>
    </row>
    <row r="22" spans="1:11" x14ac:dyDescent="0.25">
      <c r="C22" s="75"/>
      <c r="D22" s="76"/>
      <c r="E22" s="75"/>
      <c r="F22" s="76"/>
      <c r="G22" s="75"/>
      <c r="H22" s="76"/>
      <c r="I22" s="75"/>
      <c r="J22" s="75"/>
      <c r="K22" s="75"/>
    </row>
    <row r="23" spans="1:11" x14ac:dyDescent="0.25">
      <c r="C23" s="75"/>
      <c r="D23" s="76"/>
      <c r="E23" s="75"/>
      <c r="F23" s="76"/>
      <c r="G23" s="75"/>
      <c r="H23" s="76"/>
      <c r="I23" s="75"/>
      <c r="J23" s="75"/>
      <c r="K23" s="75"/>
    </row>
    <row r="24" spans="1:11" x14ac:dyDescent="0.25">
      <c r="C24" s="75"/>
      <c r="D24" s="76"/>
      <c r="E24" s="75"/>
      <c r="F24" s="76"/>
      <c r="G24" s="75"/>
      <c r="H24" s="76"/>
      <c r="I24" s="75"/>
      <c r="J24" s="75"/>
      <c r="K24" s="75"/>
    </row>
    <row r="25" spans="1:11" x14ac:dyDescent="0.25">
      <c r="C25" s="75"/>
      <c r="D25" s="76"/>
      <c r="E25" s="75"/>
      <c r="F25" s="76"/>
      <c r="G25" s="75"/>
      <c r="H25" s="76"/>
      <c r="I25" s="75"/>
      <c r="J25" s="75"/>
      <c r="K25" s="75"/>
    </row>
    <row r="26" spans="1:11" x14ac:dyDescent="0.25">
      <c r="C26" s="75"/>
      <c r="D26" s="76"/>
      <c r="E26" s="75"/>
      <c r="F26" s="76"/>
      <c r="G26" s="75"/>
      <c r="H26" s="76"/>
      <c r="I26" s="75"/>
      <c r="J26" s="75"/>
      <c r="K26" s="75"/>
    </row>
    <row r="27" spans="1:11" x14ac:dyDescent="0.25">
      <c r="C27" s="75"/>
      <c r="D27" s="76"/>
      <c r="E27" s="75"/>
      <c r="F27" s="76"/>
      <c r="G27" s="75"/>
      <c r="H27" s="76"/>
      <c r="I27" s="75"/>
      <c r="J27" s="75"/>
      <c r="K27" s="75"/>
    </row>
    <row r="28" spans="1:11" x14ac:dyDescent="0.25">
      <c r="C28" s="75"/>
      <c r="D28" s="76"/>
      <c r="E28" s="75"/>
      <c r="F28" s="76"/>
      <c r="G28" s="75"/>
      <c r="H28" s="76"/>
      <c r="I28" s="75"/>
      <c r="J28" s="75"/>
      <c r="K28" s="75"/>
    </row>
    <row r="29" spans="1:11" x14ac:dyDescent="0.25">
      <c r="C29" s="75"/>
      <c r="D29" s="76"/>
      <c r="E29" s="75"/>
      <c r="F29" s="76"/>
      <c r="G29" s="75"/>
      <c r="H29" s="76"/>
      <c r="I29" s="75"/>
      <c r="J29" s="75"/>
      <c r="K29" s="75"/>
    </row>
    <row r="30" spans="1:11" x14ac:dyDescent="0.25">
      <c r="C30" s="75"/>
      <c r="D30" s="76"/>
      <c r="E30" s="75"/>
      <c r="F30" s="76"/>
      <c r="G30" s="75"/>
      <c r="H30" s="76"/>
      <c r="I30" s="75"/>
      <c r="J30" s="75"/>
      <c r="K30" s="75"/>
    </row>
    <row r="31" spans="1:11" x14ac:dyDescent="0.25">
      <c r="C31" s="75"/>
      <c r="D31" s="76"/>
      <c r="E31" s="75"/>
      <c r="F31" s="76"/>
      <c r="G31" s="75"/>
      <c r="H31" s="76"/>
      <c r="I31" s="75"/>
      <c r="J31" s="75"/>
      <c r="K31" s="75"/>
    </row>
    <row r="32" spans="1:11" x14ac:dyDescent="0.25">
      <c r="C32" s="75"/>
      <c r="D32" s="76"/>
      <c r="E32" s="75"/>
      <c r="F32" s="76"/>
      <c r="G32" s="75"/>
      <c r="H32" s="76"/>
      <c r="I32" s="75"/>
      <c r="J32" s="75"/>
      <c r="K32" s="75"/>
    </row>
    <row r="33" spans="3:11" x14ac:dyDescent="0.25">
      <c r="C33" s="75"/>
      <c r="D33" s="76"/>
      <c r="E33" s="75"/>
      <c r="F33" s="76"/>
      <c r="G33" s="75"/>
      <c r="H33" s="76"/>
      <c r="I33" s="75"/>
      <c r="J33" s="75"/>
      <c r="K33" s="75"/>
    </row>
    <row r="34" spans="3:11" x14ac:dyDescent="0.25">
      <c r="C34" s="75"/>
      <c r="D34" s="76"/>
      <c r="E34" s="75"/>
      <c r="F34" s="76"/>
      <c r="G34" s="75"/>
      <c r="H34" s="76"/>
      <c r="I34" s="75"/>
      <c r="J34" s="75"/>
      <c r="K34" s="75"/>
    </row>
    <row r="35" spans="3:11" x14ac:dyDescent="0.25">
      <c r="C35" s="75"/>
      <c r="D35" s="76"/>
      <c r="E35" s="75"/>
      <c r="F35" s="76"/>
      <c r="G35" s="75"/>
      <c r="H35" s="76"/>
      <c r="I35" s="75"/>
      <c r="J35" s="75"/>
      <c r="K35" s="75"/>
    </row>
    <row r="36" spans="3:11" x14ac:dyDescent="0.25">
      <c r="C36" s="75"/>
      <c r="D36" s="76"/>
      <c r="E36" s="75"/>
      <c r="F36" s="76"/>
      <c r="G36" s="75"/>
      <c r="H36" s="76"/>
      <c r="I36" s="75"/>
      <c r="J36" s="75"/>
      <c r="K36" s="75"/>
    </row>
    <row r="37" spans="3:11" x14ac:dyDescent="0.25">
      <c r="C37" s="75"/>
      <c r="D37" s="76"/>
      <c r="E37" s="75"/>
      <c r="F37" s="76"/>
      <c r="G37" s="75"/>
      <c r="H37" s="76"/>
      <c r="I37" s="75"/>
      <c r="J37" s="75"/>
      <c r="K37" s="75"/>
    </row>
    <row r="38" spans="3:11" x14ac:dyDescent="0.25">
      <c r="C38" s="75"/>
      <c r="D38" s="76"/>
      <c r="E38" s="75"/>
      <c r="F38" s="76"/>
      <c r="G38" s="75"/>
      <c r="H38" s="76"/>
      <c r="I38" s="75"/>
      <c r="J38" s="75"/>
      <c r="K38" s="75"/>
    </row>
    <row r="39" spans="3:11" x14ac:dyDescent="0.25">
      <c r="C39" s="75"/>
      <c r="D39" s="76"/>
      <c r="E39" s="75"/>
      <c r="F39" s="76"/>
      <c r="G39" s="75"/>
      <c r="H39" s="76"/>
      <c r="I39" s="75"/>
      <c r="J39" s="75"/>
      <c r="K39" s="75"/>
    </row>
    <row r="40" spans="3:11" x14ac:dyDescent="0.25">
      <c r="C40" s="75"/>
      <c r="D40" s="76"/>
      <c r="E40" s="75"/>
      <c r="F40" s="76"/>
      <c r="G40" s="75"/>
      <c r="H40" s="76"/>
      <c r="I40" s="75"/>
      <c r="J40" s="75"/>
      <c r="K40" s="75"/>
    </row>
    <row r="41" spans="3:11" x14ac:dyDescent="0.25">
      <c r="C41" s="75"/>
      <c r="D41" s="76"/>
      <c r="E41" s="75"/>
      <c r="F41" s="76"/>
      <c r="G41" s="75"/>
      <c r="H41" s="76"/>
      <c r="I41" s="75"/>
      <c r="J41" s="75"/>
      <c r="K41" s="75"/>
    </row>
    <row r="42" spans="3:11" x14ac:dyDescent="0.25">
      <c r="C42" s="75"/>
      <c r="D42" s="76"/>
      <c r="E42" s="75"/>
      <c r="F42" s="76"/>
      <c r="G42" s="75"/>
      <c r="H42" s="76"/>
      <c r="I42" s="75"/>
      <c r="J42" s="75"/>
      <c r="K42" s="75"/>
    </row>
    <row r="43" spans="3:11" x14ac:dyDescent="0.25">
      <c r="C43" s="75"/>
      <c r="D43" s="76"/>
      <c r="E43" s="75"/>
      <c r="F43" s="76"/>
      <c r="G43" s="75"/>
      <c r="H43" s="76"/>
      <c r="I43" s="75"/>
      <c r="J43" s="75"/>
      <c r="K43" s="75"/>
    </row>
    <row r="44" spans="3:11" x14ac:dyDescent="0.25">
      <c r="C44" s="75"/>
      <c r="D44" s="76"/>
      <c r="E44" s="75"/>
      <c r="F44" s="76"/>
      <c r="G44" s="75"/>
      <c r="H44" s="76"/>
      <c r="I44" s="75"/>
      <c r="J44" s="75"/>
      <c r="K44" s="75"/>
    </row>
    <row r="45" spans="3:11" x14ac:dyDescent="0.25">
      <c r="C45" s="75"/>
      <c r="D45" s="76"/>
      <c r="E45" s="75"/>
      <c r="F45" s="76"/>
      <c r="G45" s="75"/>
      <c r="H45" s="76"/>
      <c r="I45" s="75"/>
      <c r="J45" s="75"/>
      <c r="K45" s="75"/>
    </row>
    <row r="46" spans="3:11" x14ac:dyDescent="0.25">
      <c r="C46" s="75"/>
      <c r="D46" s="76"/>
      <c r="E46" s="75"/>
      <c r="F46" s="76"/>
      <c r="G46" s="75"/>
      <c r="H46" s="76"/>
      <c r="I46" s="75"/>
      <c r="J46" s="75"/>
      <c r="K46" s="75"/>
    </row>
    <row r="47" spans="3:11" x14ac:dyDescent="0.25">
      <c r="C47" s="75"/>
      <c r="D47" s="76"/>
      <c r="E47" s="75"/>
      <c r="F47" s="76"/>
      <c r="G47" s="75"/>
      <c r="H47" s="76"/>
      <c r="I47" s="75"/>
      <c r="J47" s="75"/>
      <c r="K47" s="75"/>
    </row>
    <row r="48" spans="3:11" x14ac:dyDescent="0.25">
      <c r="C48" s="75"/>
      <c r="D48" s="76"/>
      <c r="E48" s="75"/>
      <c r="F48" s="76"/>
      <c r="G48" s="75"/>
      <c r="H48" s="76"/>
      <c r="I48" s="75"/>
      <c r="J48" s="75"/>
      <c r="K48" s="75"/>
    </row>
    <row r="49" spans="3:11" x14ac:dyDescent="0.25">
      <c r="C49" s="75"/>
      <c r="D49" s="76"/>
      <c r="E49" s="75"/>
      <c r="F49" s="76"/>
      <c r="G49" s="75"/>
      <c r="H49" s="76"/>
      <c r="I49" s="75"/>
      <c r="J49" s="75"/>
      <c r="K49" s="75"/>
    </row>
    <row r="50" spans="3:11" x14ac:dyDescent="0.25">
      <c r="C50" s="75"/>
      <c r="D50" s="76"/>
      <c r="E50" s="75"/>
      <c r="F50" s="76"/>
      <c r="G50" s="75"/>
      <c r="H50" s="76"/>
      <c r="I50" s="75"/>
      <c r="J50" s="75"/>
      <c r="K50" s="75"/>
    </row>
    <row r="51" spans="3:11" x14ac:dyDescent="0.25">
      <c r="C51" s="75"/>
      <c r="D51" s="76"/>
      <c r="E51" s="75"/>
      <c r="F51" s="76"/>
      <c r="G51" s="75"/>
      <c r="H51" s="76"/>
      <c r="I51" s="75"/>
      <c r="J51" s="75"/>
      <c r="K51" s="75"/>
    </row>
    <row r="52" spans="3:11" x14ac:dyDescent="0.25">
      <c r="C52" s="75"/>
      <c r="D52" s="76"/>
      <c r="E52" s="75"/>
      <c r="F52" s="76"/>
      <c r="G52" s="75"/>
      <c r="H52" s="76"/>
      <c r="I52" s="75"/>
      <c r="J52" s="75"/>
      <c r="K52" s="75"/>
    </row>
    <row r="53" spans="3:11" x14ac:dyDescent="0.25">
      <c r="C53" s="75"/>
      <c r="D53" s="76"/>
      <c r="E53" s="75"/>
      <c r="F53" s="76"/>
      <c r="G53" s="75"/>
      <c r="H53" s="76"/>
      <c r="I53" s="75"/>
      <c r="J53" s="75"/>
      <c r="K53" s="75"/>
    </row>
    <row r="54" spans="3:11" x14ac:dyDescent="0.25">
      <c r="C54" s="75"/>
      <c r="D54" s="76"/>
      <c r="E54" s="75"/>
      <c r="F54" s="76"/>
      <c r="G54" s="75"/>
      <c r="H54" s="76"/>
      <c r="I54" s="75"/>
      <c r="J54" s="75"/>
      <c r="K54" s="75"/>
    </row>
    <row r="55" spans="3:11" x14ac:dyDescent="0.25">
      <c r="C55" s="75"/>
      <c r="D55" s="76"/>
      <c r="E55" s="75"/>
      <c r="F55" s="76"/>
      <c r="G55" s="75"/>
      <c r="H55" s="76"/>
      <c r="I55" s="75"/>
      <c r="J55" s="75"/>
      <c r="K55" s="75"/>
    </row>
    <row r="56" spans="3:11" x14ac:dyDescent="0.25">
      <c r="C56" s="75"/>
      <c r="D56" s="76"/>
      <c r="E56" s="75"/>
      <c r="F56" s="76"/>
      <c r="G56" s="75"/>
      <c r="H56" s="76"/>
      <c r="I56" s="75"/>
      <c r="J56" s="75"/>
      <c r="K56" s="75"/>
    </row>
    <row r="57" spans="3:11" x14ac:dyDescent="0.25">
      <c r="C57" s="75"/>
      <c r="D57" s="76"/>
      <c r="E57" s="75"/>
      <c r="F57" s="76"/>
      <c r="G57" s="75"/>
      <c r="H57" s="76"/>
      <c r="I57" s="75"/>
      <c r="J57" s="75"/>
      <c r="K57" s="75"/>
    </row>
    <row r="58" spans="3:11" x14ac:dyDescent="0.25">
      <c r="C58" s="75"/>
      <c r="D58" s="76"/>
      <c r="E58" s="75"/>
      <c r="F58" s="76"/>
      <c r="G58" s="75"/>
      <c r="H58" s="76"/>
      <c r="I58" s="75"/>
      <c r="J58" s="75"/>
      <c r="K58" s="75"/>
    </row>
    <row r="59" spans="3:11" x14ac:dyDescent="0.25">
      <c r="C59" s="75"/>
      <c r="D59" s="76"/>
      <c r="E59" s="75"/>
      <c r="F59" s="76"/>
      <c r="G59" s="75"/>
      <c r="H59" s="76"/>
      <c r="I59" s="75"/>
      <c r="J59" s="75"/>
      <c r="K59" s="75"/>
    </row>
    <row r="60" spans="3:11" x14ac:dyDescent="0.25">
      <c r="C60" s="75"/>
      <c r="D60" s="76"/>
      <c r="E60" s="75"/>
      <c r="F60" s="76"/>
      <c r="G60" s="75"/>
      <c r="H60" s="76"/>
      <c r="I60" s="75"/>
      <c r="J60" s="75"/>
      <c r="K60" s="75"/>
    </row>
    <row r="61" spans="3:11" x14ac:dyDescent="0.25">
      <c r="C61" s="75"/>
      <c r="D61" s="76"/>
      <c r="E61" s="75"/>
      <c r="F61" s="76"/>
      <c r="G61" s="75"/>
      <c r="H61" s="76"/>
      <c r="I61" s="75"/>
      <c r="J61" s="75"/>
      <c r="K61" s="75"/>
    </row>
    <row r="62" spans="3:11" x14ac:dyDescent="0.25">
      <c r="C62" s="75"/>
      <c r="D62" s="76"/>
      <c r="E62" s="75"/>
      <c r="F62" s="76"/>
      <c r="G62" s="75"/>
      <c r="H62" s="76"/>
      <c r="I62" s="75"/>
      <c r="J62" s="75"/>
      <c r="K62" s="75"/>
    </row>
    <row r="63" spans="3:11" x14ac:dyDescent="0.25">
      <c r="C63" s="75"/>
      <c r="D63" s="76"/>
      <c r="E63" s="75"/>
      <c r="F63" s="76"/>
      <c r="G63" s="75"/>
      <c r="H63" s="76"/>
      <c r="I63" s="75"/>
      <c r="J63" s="75"/>
      <c r="K63" s="75"/>
    </row>
    <row r="64" spans="3:11" x14ac:dyDescent="0.25">
      <c r="C64" s="75"/>
      <c r="D64" s="76"/>
      <c r="E64" s="75"/>
      <c r="F64" s="76"/>
      <c r="G64" s="75"/>
      <c r="H64" s="76"/>
      <c r="I64" s="75"/>
      <c r="J64" s="75"/>
      <c r="K64" s="75"/>
    </row>
    <row r="65" spans="3:11" x14ac:dyDescent="0.25">
      <c r="C65" s="75"/>
      <c r="D65" s="76"/>
      <c r="E65" s="75"/>
      <c r="F65" s="76"/>
      <c r="G65" s="75"/>
      <c r="H65" s="76"/>
      <c r="I65" s="75"/>
      <c r="J65" s="75"/>
      <c r="K65" s="75"/>
    </row>
    <row r="66" spans="3:11" x14ac:dyDescent="0.25">
      <c r="C66" s="75"/>
      <c r="D66" s="76"/>
      <c r="E66" s="75"/>
      <c r="F66" s="76"/>
      <c r="G66" s="75"/>
      <c r="H66" s="76"/>
      <c r="I66" s="75"/>
      <c r="J66" s="75"/>
      <c r="K66" s="75"/>
    </row>
    <row r="67" spans="3:11" x14ac:dyDescent="0.25">
      <c r="C67" s="75"/>
      <c r="D67" s="76"/>
      <c r="E67" s="75"/>
      <c r="F67" s="76"/>
      <c r="G67" s="75"/>
      <c r="H67" s="76"/>
      <c r="I67" s="75"/>
      <c r="J67" s="75"/>
      <c r="K67" s="75"/>
    </row>
    <row r="68" spans="3:11" x14ac:dyDescent="0.25">
      <c r="C68" s="75"/>
      <c r="D68" s="76"/>
      <c r="E68" s="75"/>
      <c r="F68" s="76"/>
      <c r="G68" s="75"/>
      <c r="H68" s="76"/>
      <c r="I68" s="75"/>
      <c r="J68" s="75"/>
      <c r="K68" s="75"/>
    </row>
    <row r="69" spans="3:11" x14ac:dyDescent="0.25">
      <c r="C69" s="75"/>
      <c r="D69" s="76"/>
      <c r="E69" s="75"/>
      <c r="F69" s="76"/>
      <c r="G69" s="75"/>
      <c r="H69" s="76"/>
      <c r="I69" s="75"/>
      <c r="J69" s="75"/>
      <c r="K69" s="75"/>
    </row>
    <row r="70" spans="3:11" x14ac:dyDescent="0.25">
      <c r="C70" s="75"/>
      <c r="D70" s="76"/>
      <c r="E70" s="75"/>
      <c r="F70" s="76"/>
      <c r="G70" s="75"/>
      <c r="H70" s="76"/>
      <c r="I70" s="75"/>
      <c r="J70" s="75"/>
      <c r="K70" s="75"/>
    </row>
    <row r="71" spans="3:11" x14ac:dyDescent="0.25">
      <c r="C71" s="75"/>
      <c r="D71" s="76"/>
      <c r="E71" s="75"/>
      <c r="F71" s="76"/>
      <c r="G71" s="75"/>
      <c r="H71" s="76"/>
      <c r="I71" s="75"/>
      <c r="J71" s="75"/>
      <c r="K71" s="75"/>
    </row>
    <row r="72" spans="3:11" x14ac:dyDescent="0.25">
      <c r="C72" s="75"/>
      <c r="D72" s="76"/>
      <c r="E72" s="75"/>
      <c r="F72" s="76"/>
      <c r="G72" s="75"/>
      <c r="H72" s="76"/>
      <c r="I72" s="75"/>
      <c r="J72" s="75"/>
      <c r="K72" s="75"/>
    </row>
    <row r="73" spans="3:11" x14ac:dyDescent="0.25">
      <c r="C73" s="75"/>
      <c r="D73" s="76"/>
      <c r="E73" s="75"/>
      <c r="F73" s="76"/>
      <c r="G73" s="75"/>
      <c r="H73" s="76"/>
      <c r="I73" s="75"/>
      <c r="J73" s="75"/>
      <c r="K73" s="75"/>
    </row>
    <row r="74" spans="3:11" x14ac:dyDescent="0.25">
      <c r="C74" s="75"/>
      <c r="D74" s="76"/>
      <c r="E74" s="75"/>
      <c r="F74" s="76"/>
      <c r="G74" s="75"/>
      <c r="H74" s="76"/>
      <c r="I74" s="75"/>
      <c r="J74" s="75"/>
      <c r="K74" s="75"/>
    </row>
    <row r="75" spans="3:11" x14ac:dyDescent="0.25">
      <c r="C75" s="75"/>
      <c r="D75" s="76"/>
      <c r="E75" s="75"/>
      <c r="F75" s="76"/>
      <c r="G75" s="75"/>
      <c r="H75" s="76"/>
      <c r="I75" s="75"/>
      <c r="J75" s="75"/>
      <c r="K75" s="75"/>
    </row>
    <row r="76" spans="3:11" x14ac:dyDescent="0.25">
      <c r="C76" s="75"/>
      <c r="D76" s="76"/>
      <c r="E76" s="75"/>
      <c r="F76" s="76"/>
      <c r="G76" s="75"/>
      <c r="H76" s="76"/>
      <c r="I76" s="75"/>
      <c r="J76" s="75"/>
      <c r="K76" s="75"/>
    </row>
    <row r="77" spans="3:11" x14ac:dyDescent="0.25">
      <c r="C77" s="75"/>
      <c r="D77" s="76"/>
      <c r="E77" s="75"/>
      <c r="F77" s="76"/>
      <c r="G77" s="75"/>
      <c r="H77" s="76"/>
      <c r="I77" s="75"/>
      <c r="J77" s="75"/>
      <c r="K77" s="75"/>
    </row>
    <row r="78" spans="3:11" x14ac:dyDescent="0.25">
      <c r="C78" s="75"/>
      <c r="D78" s="76"/>
      <c r="E78" s="75"/>
      <c r="F78" s="76"/>
      <c r="G78" s="75"/>
      <c r="H78" s="76"/>
      <c r="I78" s="75"/>
      <c r="J78" s="75"/>
      <c r="K78" s="75"/>
    </row>
    <row r="79" spans="3:11" x14ac:dyDescent="0.25">
      <c r="C79" s="75"/>
      <c r="D79" s="76"/>
      <c r="E79" s="75"/>
      <c r="F79" s="76"/>
      <c r="G79" s="75"/>
      <c r="H79" s="76"/>
      <c r="I79" s="75"/>
      <c r="J79" s="75"/>
      <c r="K79" s="75"/>
    </row>
    <row r="80" spans="3:11" x14ac:dyDescent="0.25">
      <c r="C80" s="75"/>
      <c r="D80" s="76"/>
      <c r="E80" s="75"/>
      <c r="F80" s="76"/>
      <c r="G80" s="75"/>
      <c r="H80" s="76"/>
      <c r="I80" s="75"/>
      <c r="J80" s="75"/>
      <c r="K80" s="75"/>
    </row>
    <row r="81" spans="3:11" x14ac:dyDescent="0.25">
      <c r="C81" s="75"/>
      <c r="D81" s="76"/>
      <c r="E81" s="75"/>
      <c r="F81" s="76"/>
      <c r="G81" s="75"/>
      <c r="H81" s="76"/>
      <c r="I81" s="75"/>
      <c r="J81" s="75"/>
      <c r="K81" s="75"/>
    </row>
    <row r="82" spans="3:11" x14ac:dyDescent="0.25">
      <c r="C82" s="75"/>
      <c r="D82" s="76"/>
      <c r="E82" s="75"/>
      <c r="F82" s="76"/>
      <c r="G82" s="75"/>
      <c r="H82" s="76"/>
      <c r="I82" s="75"/>
      <c r="J82" s="75"/>
      <c r="K82" s="75"/>
    </row>
    <row r="83" spans="3:11" x14ac:dyDescent="0.25">
      <c r="C83" s="75"/>
      <c r="D83" s="76"/>
      <c r="E83" s="75"/>
      <c r="F83" s="76"/>
      <c r="G83" s="75"/>
      <c r="H83" s="76"/>
      <c r="I83" s="75"/>
      <c r="J83" s="75"/>
      <c r="K83" s="75"/>
    </row>
    <row r="84" spans="3:11" x14ac:dyDescent="0.25">
      <c r="C84" s="75"/>
      <c r="D84" s="76"/>
      <c r="E84" s="75"/>
      <c r="F84" s="76"/>
      <c r="G84" s="75"/>
      <c r="H84" s="76"/>
      <c r="I84" s="75"/>
      <c r="J84" s="75"/>
      <c r="K84" s="75"/>
    </row>
    <row r="85" spans="3:11" x14ac:dyDescent="0.25">
      <c r="C85" s="75"/>
      <c r="D85" s="76"/>
      <c r="E85" s="75"/>
      <c r="F85" s="76"/>
      <c r="G85" s="75"/>
      <c r="H85" s="76"/>
      <c r="I85" s="75"/>
      <c r="J85" s="75"/>
      <c r="K85" s="75"/>
    </row>
    <row r="86" spans="3:11" x14ac:dyDescent="0.25">
      <c r="C86" s="75"/>
      <c r="D86" s="76"/>
      <c r="E86" s="75"/>
      <c r="F86" s="76"/>
      <c r="G86" s="75"/>
      <c r="H86" s="76"/>
      <c r="I86" s="75"/>
      <c r="J86" s="75"/>
      <c r="K86" s="75"/>
    </row>
    <row r="87" spans="3:11" x14ac:dyDescent="0.25">
      <c r="C87" s="75"/>
      <c r="D87" s="76"/>
      <c r="E87" s="75"/>
      <c r="F87" s="76"/>
      <c r="G87" s="75"/>
      <c r="H87" s="76"/>
      <c r="I87" s="75"/>
      <c r="J87" s="75"/>
      <c r="K87" s="75"/>
    </row>
    <row r="88" spans="3:11" x14ac:dyDescent="0.25">
      <c r="C88" s="75"/>
      <c r="D88" s="76"/>
      <c r="E88" s="75"/>
      <c r="F88" s="76"/>
      <c r="G88" s="75"/>
      <c r="H88" s="76"/>
      <c r="I88" s="75"/>
      <c r="J88" s="75"/>
      <c r="K88" s="75"/>
    </row>
    <row r="89" spans="3:11" x14ac:dyDescent="0.25">
      <c r="C89" s="75"/>
      <c r="D89" s="76"/>
      <c r="E89" s="75"/>
      <c r="F89" s="76"/>
      <c r="G89" s="75"/>
      <c r="H89" s="76"/>
      <c r="I89" s="75"/>
      <c r="J89" s="75"/>
      <c r="K89" s="75"/>
    </row>
    <row r="90" spans="3:11" x14ac:dyDescent="0.25">
      <c r="C90" s="75"/>
      <c r="D90" s="76"/>
      <c r="E90" s="75"/>
      <c r="F90" s="76"/>
      <c r="G90" s="75"/>
      <c r="H90" s="76"/>
      <c r="I90" s="75"/>
      <c r="J90" s="75"/>
      <c r="K90" s="75"/>
    </row>
    <row r="91" spans="3:11" x14ac:dyDescent="0.25">
      <c r="C91" s="75"/>
      <c r="D91" s="76"/>
      <c r="E91" s="75"/>
      <c r="F91" s="76"/>
      <c r="G91" s="75"/>
      <c r="H91" s="76"/>
      <c r="I91" s="75"/>
      <c r="J91" s="75"/>
      <c r="K91" s="75"/>
    </row>
    <row r="92" spans="3:11" x14ac:dyDescent="0.25">
      <c r="C92" s="75"/>
      <c r="D92" s="76"/>
      <c r="E92" s="75"/>
      <c r="F92" s="76"/>
      <c r="G92" s="75"/>
      <c r="H92" s="76"/>
      <c r="I92" s="75"/>
      <c r="J92" s="75"/>
      <c r="K92" s="75"/>
    </row>
    <row r="93" spans="3:11" x14ac:dyDescent="0.25">
      <c r="C93" s="75"/>
      <c r="D93" s="76"/>
      <c r="E93" s="75"/>
      <c r="F93" s="76"/>
      <c r="G93" s="75"/>
      <c r="H93" s="76"/>
      <c r="I93" s="75"/>
      <c r="J93" s="75"/>
      <c r="K93" s="75"/>
    </row>
    <row r="94" spans="3:11" x14ac:dyDescent="0.25">
      <c r="C94" s="75"/>
      <c r="D94" s="76"/>
      <c r="E94" s="75"/>
      <c r="F94" s="76"/>
      <c r="G94" s="75"/>
      <c r="H94" s="76"/>
      <c r="I94" s="75"/>
      <c r="J94" s="75"/>
      <c r="K94" s="75"/>
    </row>
    <row r="95" spans="3:11" x14ac:dyDescent="0.25">
      <c r="C95" s="75"/>
      <c r="D95" s="76"/>
      <c r="E95" s="75"/>
      <c r="F95" s="76"/>
      <c r="G95" s="75"/>
      <c r="H95" s="76"/>
      <c r="I95" s="75"/>
      <c r="J95" s="75"/>
      <c r="K95" s="75"/>
    </row>
    <row r="96" spans="3:11" x14ac:dyDescent="0.25">
      <c r="C96" s="75"/>
      <c r="D96" s="76"/>
      <c r="E96" s="75"/>
      <c r="F96" s="76"/>
      <c r="G96" s="75"/>
      <c r="H96" s="76"/>
      <c r="I96" s="75"/>
      <c r="J96" s="75"/>
      <c r="K96" s="75"/>
    </row>
    <row r="97" spans="3:11" x14ac:dyDescent="0.25">
      <c r="C97" s="75"/>
      <c r="D97" s="76"/>
      <c r="E97" s="75"/>
      <c r="F97" s="76"/>
      <c r="G97" s="75"/>
      <c r="H97" s="76"/>
      <c r="I97" s="75"/>
      <c r="J97" s="75"/>
      <c r="K97" s="75"/>
    </row>
    <row r="98" spans="3:11" x14ac:dyDescent="0.25">
      <c r="C98" s="75"/>
      <c r="D98" s="76"/>
      <c r="E98" s="75"/>
      <c r="F98" s="76"/>
      <c r="G98" s="75"/>
      <c r="H98" s="76"/>
      <c r="I98" s="75"/>
      <c r="J98" s="75"/>
      <c r="K98" s="75"/>
    </row>
    <row r="99" spans="3:11" x14ac:dyDescent="0.25">
      <c r="C99" s="75"/>
      <c r="D99" s="76"/>
      <c r="E99" s="75"/>
      <c r="F99" s="76"/>
      <c r="G99" s="75"/>
      <c r="H99" s="76"/>
      <c r="I99" s="75"/>
      <c r="J99" s="75"/>
      <c r="K99" s="75"/>
    </row>
    <row r="100" spans="3:11" x14ac:dyDescent="0.25">
      <c r="C100" s="75"/>
      <c r="D100" s="76"/>
      <c r="E100" s="75"/>
      <c r="F100" s="76"/>
      <c r="G100" s="75"/>
      <c r="H100" s="76"/>
      <c r="I100" s="75"/>
      <c r="J100" s="75"/>
      <c r="K100" s="75"/>
    </row>
    <row r="101" spans="3:11" x14ac:dyDescent="0.25">
      <c r="C101" s="75"/>
      <c r="D101" s="76"/>
      <c r="E101" s="75"/>
      <c r="F101" s="76"/>
      <c r="G101" s="75"/>
      <c r="H101" s="76"/>
      <c r="I101" s="75"/>
      <c r="J101" s="75"/>
      <c r="K101" s="75"/>
    </row>
    <row r="102" spans="3:11" x14ac:dyDescent="0.25">
      <c r="C102" s="75"/>
      <c r="D102" s="76"/>
      <c r="E102" s="75"/>
      <c r="F102" s="76"/>
      <c r="G102" s="75"/>
      <c r="H102" s="76"/>
      <c r="I102" s="75"/>
      <c r="J102" s="75"/>
      <c r="K102" s="75"/>
    </row>
    <row r="103" spans="3:11" x14ac:dyDescent="0.25">
      <c r="C103" s="75"/>
      <c r="D103" s="76"/>
      <c r="E103" s="75"/>
      <c r="F103" s="76"/>
      <c r="G103" s="75"/>
      <c r="H103" s="76"/>
      <c r="I103" s="75"/>
      <c r="J103" s="75"/>
      <c r="K103" s="75"/>
    </row>
    <row r="104" spans="3:11" x14ac:dyDescent="0.25">
      <c r="C104" s="75"/>
      <c r="D104" s="76"/>
      <c r="E104" s="75"/>
      <c r="F104" s="76"/>
      <c r="G104" s="75"/>
      <c r="H104" s="76"/>
      <c r="I104" s="75"/>
      <c r="J104" s="75"/>
      <c r="K104" s="75"/>
    </row>
    <row r="105" spans="3:11" x14ac:dyDescent="0.25">
      <c r="C105" s="75"/>
      <c r="D105" s="76"/>
      <c r="E105" s="75"/>
      <c r="F105" s="76"/>
      <c r="G105" s="75"/>
      <c r="H105" s="76"/>
      <c r="I105" s="75"/>
      <c r="J105" s="75"/>
      <c r="K105" s="75"/>
    </row>
    <row r="106" spans="3:11" x14ac:dyDescent="0.25">
      <c r="C106" s="75"/>
      <c r="D106" s="76"/>
      <c r="E106" s="75"/>
      <c r="F106" s="76"/>
      <c r="G106" s="75"/>
      <c r="H106" s="76"/>
      <c r="I106" s="75"/>
      <c r="J106" s="75"/>
      <c r="K106" s="75"/>
    </row>
    <row r="107" spans="3:11" x14ac:dyDescent="0.25">
      <c r="C107" s="75"/>
      <c r="D107" s="76"/>
      <c r="E107" s="75"/>
      <c r="F107" s="76"/>
      <c r="G107" s="75"/>
      <c r="H107" s="76"/>
      <c r="I107" s="75"/>
      <c r="J107" s="75"/>
      <c r="K107" s="75"/>
    </row>
    <row r="108" spans="3:11" x14ac:dyDescent="0.25">
      <c r="C108" s="75"/>
      <c r="D108" s="76"/>
      <c r="E108" s="75"/>
      <c r="F108" s="76"/>
      <c r="G108" s="75"/>
      <c r="H108" s="76"/>
      <c r="I108" s="75"/>
      <c r="J108" s="75"/>
      <c r="K108" s="75"/>
    </row>
    <row r="109" spans="3:11" x14ac:dyDescent="0.25">
      <c r="C109" s="75"/>
      <c r="D109" s="76"/>
      <c r="E109" s="75"/>
      <c r="F109" s="76"/>
      <c r="G109" s="75"/>
      <c r="H109" s="76"/>
      <c r="I109" s="75"/>
      <c r="J109" s="75"/>
      <c r="K109" s="75"/>
    </row>
    <row r="110" spans="3:11" x14ac:dyDescent="0.25">
      <c r="C110" s="75"/>
      <c r="D110" s="76"/>
      <c r="E110" s="75"/>
      <c r="F110" s="76"/>
      <c r="G110" s="75"/>
      <c r="H110" s="76"/>
      <c r="I110" s="75"/>
      <c r="J110" s="75"/>
      <c r="K110" s="75"/>
    </row>
    <row r="111" spans="3:11" x14ac:dyDescent="0.25">
      <c r="C111" s="75"/>
      <c r="D111" s="76"/>
      <c r="E111" s="75"/>
      <c r="F111" s="76"/>
      <c r="G111" s="75"/>
      <c r="H111" s="76"/>
      <c r="I111" s="75"/>
      <c r="J111" s="75"/>
      <c r="K111" s="75"/>
    </row>
    <row r="112" spans="3:11" x14ac:dyDescent="0.25">
      <c r="C112" s="75"/>
      <c r="D112" s="76"/>
      <c r="E112" s="75"/>
      <c r="F112" s="76"/>
      <c r="G112" s="75"/>
      <c r="H112" s="76"/>
      <c r="I112" s="75"/>
      <c r="J112" s="75"/>
      <c r="K112" s="75"/>
    </row>
    <row r="113" spans="3:11" x14ac:dyDescent="0.25">
      <c r="C113" s="75"/>
      <c r="D113" s="76"/>
      <c r="E113" s="75"/>
      <c r="F113" s="76"/>
      <c r="G113" s="75"/>
      <c r="H113" s="76"/>
      <c r="I113" s="75"/>
      <c r="J113" s="75"/>
      <c r="K113" s="75"/>
    </row>
    <row r="114" spans="3:11" x14ac:dyDescent="0.25">
      <c r="C114" s="75"/>
      <c r="D114" s="76"/>
      <c r="E114" s="75"/>
      <c r="F114" s="76"/>
      <c r="G114" s="75"/>
      <c r="H114" s="76"/>
      <c r="I114" s="75"/>
      <c r="J114" s="75"/>
      <c r="K114" s="75"/>
    </row>
    <row r="115" spans="3:11" x14ac:dyDescent="0.25">
      <c r="C115" s="75"/>
      <c r="D115" s="76"/>
      <c r="E115" s="75"/>
      <c r="F115" s="76"/>
      <c r="G115" s="75"/>
      <c r="H115" s="76"/>
      <c r="I115" s="75"/>
      <c r="J115" s="75"/>
      <c r="K115" s="75"/>
    </row>
    <row r="116" spans="3:11" x14ac:dyDescent="0.25">
      <c r="C116" s="75"/>
      <c r="D116" s="76"/>
      <c r="E116" s="75"/>
      <c r="F116" s="76"/>
      <c r="G116" s="75"/>
      <c r="H116" s="76"/>
      <c r="I116" s="75"/>
      <c r="J116" s="75"/>
      <c r="K116" s="75"/>
    </row>
    <row r="117" spans="3:11" x14ac:dyDescent="0.25">
      <c r="C117" s="75"/>
      <c r="D117" s="76"/>
      <c r="E117" s="75"/>
      <c r="F117" s="76"/>
      <c r="G117" s="75"/>
      <c r="H117" s="76"/>
      <c r="I117" s="75"/>
      <c r="J117" s="75"/>
      <c r="K117" s="75"/>
    </row>
    <row r="118" spans="3:11" x14ac:dyDescent="0.25">
      <c r="C118" s="75"/>
      <c r="D118" s="76"/>
      <c r="E118" s="75"/>
      <c r="F118" s="76"/>
      <c r="G118" s="75"/>
      <c r="H118" s="76"/>
      <c r="I118" s="75"/>
      <c r="J118" s="75"/>
      <c r="K118" s="75"/>
    </row>
    <row r="119" spans="3:11" x14ac:dyDescent="0.25">
      <c r="C119" s="75"/>
      <c r="D119" s="76"/>
      <c r="E119" s="75"/>
      <c r="F119" s="76"/>
      <c r="G119" s="75"/>
      <c r="H119" s="76"/>
      <c r="I119" s="75"/>
      <c r="J119" s="75"/>
      <c r="K119" s="75"/>
    </row>
    <row r="120" spans="3:11" x14ac:dyDescent="0.25">
      <c r="C120" s="75"/>
      <c r="D120" s="76"/>
      <c r="E120" s="75"/>
      <c r="F120" s="76"/>
      <c r="G120" s="75"/>
      <c r="H120" s="76"/>
      <c r="I120" s="75"/>
      <c r="J120" s="75"/>
      <c r="K120" s="75"/>
    </row>
    <row r="121" spans="3:11" x14ac:dyDescent="0.25">
      <c r="C121" s="75"/>
      <c r="D121" s="76"/>
      <c r="E121" s="75"/>
      <c r="F121" s="76"/>
      <c r="G121" s="75"/>
      <c r="H121" s="76"/>
      <c r="I121" s="75"/>
      <c r="J121" s="75"/>
      <c r="K121" s="75"/>
    </row>
    <row r="122" spans="3:11" x14ac:dyDescent="0.25">
      <c r="C122" s="75"/>
      <c r="D122" s="76"/>
      <c r="E122" s="75"/>
      <c r="F122" s="76"/>
      <c r="G122" s="75"/>
      <c r="H122" s="76"/>
      <c r="I122" s="75"/>
      <c r="J122" s="75"/>
      <c r="K122" s="75"/>
    </row>
    <row r="123" spans="3:11" x14ac:dyDescent="0.25">
      <c r="C123" s="75"/>
      <c r="D123" s="76"/>
      <c r="E123" s="75"/>
      <c r="F123" s="76"/>
      <c r="G123" s="75"/>
      <c r="H123" s="76"/>
      <c r="I123" s="75"/>
      <c r="J123" s="75"/>
      <c r="K123" s="75"/>
    </row>
    <row r="124" spans="3:11" x14ac:dyDescent="0.25">
      <c r="C124" s="75"/>
      <c r="D124" s="76"/>
      <c r="E124" s="75"/>
      <c r="F124" s="76"/>
      <c r="G124" s="75"/>
      <c r="H124" s="76"/>
      <c r="I124" s="75"/>
      <c r="J124" s="75"/>
      <c r="K124" s="75"/>
    </row>
    <row r="125" spans="3:11" x14ac:dyDescent="0.25">
      <c r="C125" s="75"/>
      <c r="D125" s="76"/>
      <c r="E125" s="75"/>
      <c r="F125" s="76"/>
      <c r="G125" s="75"/>
      <c r="H125" s="76"/>
      <c r="I125" s="75"/>
      <c r="J125" s="75"/>
      <c r="K125" s="75"/>
    </row>
    <row r="126" spans="3:11" x14ac:dyDescent="0.25">
      <c r="C126" s="75"/>
      <c r="D126" s="76"/>
      <c r="E126" s="75"/>
      <c r="F126" s="76"/>
      <c r="G126" s="75"/>
      <c r="H126" s="76"/>
      <c r="I126" s="75"/>
      <c r="J126" s="75"/>
      <c r="K126" s="75"/>
    </row>
    <row r="127" spans="3:11" x14ac:dyDescent="0.25">
      <c r="C127" s="75"/>
      <c r="D127" s="76"/>
      <c r="E127" s="75"/>
      <c r="F127" s="76"/>
      <c r="G127" s="75"/>
      <c r="H127" s="76"/>
      <c r="I127" s="75"/>
      <c r="J127" s="75"/>
      <c r="K127" s="75"/>
    </row>
    <row r="128" spans="3:11" x14ac:dyDescent="0.25">
      <c r="C128" s="75"/>
      <c r="D128" s="76"/>
      <c r="E128" s="75"/>
      <c r="F128" s="76"/>
      <c r="G128" s="75"/>
      <c r="H128" s="76"/>
      <c r="I128" s="75"/>
      <c r="J128" s="75"/>
      <c r="K128" s="75"/>
    </row>
    <row r="129" spans="3:11" x14ac:dyDescent="0.25">
      <c r="C129" s="75"/>
      <c r="D129" s="76"/>
      <c r="E129" s="75"/>
      <c r="F129" s="76"/>
      <c r="G129" s="75"/>
      <c r="H129" s="76"/>
      <c r="I129" s="75"/>
      <c r="J129" s="75"/>
      <c r="K129" s="75"/>
    </row>
    <row r="130" spans="3:11" x14ac:dyDescent="0.25">
      <c r="C130" s="75"/>
      <c r="D130" s="76"/>
      <c r="E130" s="75"/>
      <c r="F130" s="76"/>
      <c r="G130" s="75"/>
      <c r="H130" s="76"/>
      <c r="I130" s="75"/>
      <c r="J130" s="75"/>
      <c r="K130" s="75"/>
    </row>
    <row r="131" spans="3:11" x14ac:dyDescent="0.25">
      <c r="C131" s="75"/>
      <c r="D131" s="76"/>
      <c r="E131" s="75"/>
      <c r="F131" s="76"/>
      <c r="G131" s="75"/>
      <c r="H131" s="76"/>
      <c r="I131" s="75"/>
      <c r="J131" s="75"/>
      <c r="K131" s="75"/>
    </row>
    <row r="132" spans="3:11" x14ac:dyDescent="0.25">
      <c r="C132" s="75"/>
      <c r="D132" s="76"/>
      <c r="E132" s="75"/>
      <c r="F132" s="76"/>
      <c r="G132" s="75"/>
      <c r="H132" s="76"/>
      <c r="I132" s="75"/>
      <c r="J132" s="75"/>
      <c r="K132" s="75"/>
    </row>
    <row r="133" spans="3:11" x14ac:dyDescent="0.25">
      <c r="C133" s="75"/>
      <c r="D133" s="76"/>
      <c r="E133" s="75"/>
      <c r="F133" s="76"/>
      <c r="G133" s="75"/>
      <c r="H133" s="76"/>
      <c r="I133" s="75"/>
      <c r="J133" s="75"/>
      <c r="K133" s="75"/>
    </row>
    <row r="134" spans="3:11" x14ac:dyDescent="0.25">
      <c r="C134" s="75"/>
      <c r="D134" s="76"/>
      <c r="E134" s="75"/>
      <c r="F134" s="76"/>
      <c r="G134" s="75"/>
      <c r="H134" s="76"/>
      <c r="I134" s="75"/>
      <c r="J134" s="75"/>
      <c r="K134" s="75"/>
    </row>
    <row r="135" spans="3:11" x14ac:dyDescent="0.25">
      <c r="C135" s="75"/>
      <c r="D135" s="76"/>
      <c r="E135" s="75"/>
      <c r="F135" s="76"/>
      <c r="G135" s="75"/>
      <c r="H135" s="76"/>
      <c r="I135" s="75"/>
      <c r="J135" s="75"/>
      <c r="K135" s="75"/>
    </row>
    <row r="136" spans="3:11" x14ac:dyDescent="0.25">
      <c r="C136" s="75"/>
      <c r="D136" s="76"/>
      <c r="E136" s="75"/>
      <c r="F136" s="76"/>
      <c r="G136" s="75"/>
      <c r="H136" s="76"/>
      <c r="I136" s="75"/>
      <c r="J136" s="75"/>
      <c r="K136" s="75"/>
    </row>
    <row r="137" spans="3:11" x14ac:dyDescent="0.25">
      <c r="C137" s="75"/>
      <c r="D137" s="76"/>
      <c r="E137" s="75"/>
      <c r="F137" s="76"/>
      <c r="G137" s="75"/>
      <c r="H137" s="76"/>
      <c r="I137" s="75"/>
      <c r="J137" s="75"/>
      <c r="K137" s="75"/>
    </row>
    <row r="138" spans="3:11" x14ac:dyDescent="0.25">
      <c r="C138" s="75"/>
      <c r="D138" s="76"/>
      <c r="E138" s="75"/>
      <c r="F138" s="76"/>
      <c r="G138" s="75"/>
      <c r="H138" s="76"/>
      <c r="I138" s="75"/>
      <c r="J138" s="75"/>
      <c r="K138" s="75"/>
    </row>
    <row r="139" spans="3:11" x14ac:dyDescent="0.25">
      <c r="C139" s="75"/>
      <c r="D139" s="76"/>
      <c r="E139" s="75"/>
      <c r="F139" s="76"/>
      <c r="G139" s="75"/>
      <c r="H139" s="76"/>
      <c r="I139" s="75"/>
      <c r="J139" s="75"/>
      <c r="K139" s="75"/>
    </row>
    <row r="140" spans="3:11" x14ac:dyDescent="0.25">
      <c r="C140" s="75"/>
      <c r="D140" s="76"/>
      <c r="E140" s="75"/>
      <c r="F140" s="76"/>
      <c r="G140" s="75"/>
      <c r="H140" s="76"/>
      <c r="I140" s="75"/>
      <c r="J140" s="75"/>
      <c r="K140" s="75"/>
    </row>
    <row r="141" spans="3:11" x14ac:dyDescent="0.25">
      <c r="C141" s="75"/>
      <c r="D141" s="76"/>
      <c r="E141" s="75"/>
      <c r="F141" s="76"/>
      <c r="G141" s="75"/>
      <c r="H141" s="76"/>
      <c r="I141" s="75"/>
      <c r="J141" s="75"/>
      <c r="K141" s="75"/>
    </row>
    <row r="142" spans="3:11" x14ac:dyDescent="0.25">
      <c r="C142" s="75"/>
      <c r="D142" s="76"/>
      <c r="E142" s="75"/>
      <c r="F142" s="76"/>
      <c r="G142" s="75"/>
      <c r="H142" s="76"/>
      <c r="I142" s="75"/>
      <c r="J142" s="75"/>
      <c r="K142" s="75"/>
    </row>
    <row r="143" spans="3:11" x14ac:dyDescent="0.25">
      <c r="C143" s="75"/>
      <c r="D143" s="76"/>
      <c r="E143" s="75"/>
      <c r="F143" s="76"/>
      <c r="G143" s="75"/>
      <c r="H143" s="76"/>
      <c r="I143" s="75"/>
      <c r="J143" s="75"/>
      <c r="K143" s="75"/>
    </row>
    <row r="144" spans="3:11" x14ac:dyDescent="0.25">
      <c r="C144" s="75"/>
      <c r="D144" s="76"/>
      <c r="E144" s="75"/>
      <c r="F144" s="76"/>
      <c r="G144" s="75"/>
      <c r="H144" s="76"/>
      <c r="I144" s="75"/>
      <c r="J144" s="75"/>
      <c r="K144" s="75"/>
    </row>
    <row r="145" spans="3:11" x14ac:dyDescent="0.25">
      <c r="C145" s="75"/>
      <c r="D145" s="76"/>
      <c r="E145" s="75"/>
      <c r="F145" s="76"/>
      <c r="G145" s="75"/>
      <c r="H145" s="76"/>
      <c r="I145" s="75"/>
      <c r="J145" s="75"/>
      <c r="K145" s="75"/>
    </row>
    <row r="146" spans="3:11" x14ac:dyDescent="0.25">
      <c r="C146" s="75"/>
      <c r="D146" s="76"/>
      <c r="E146" s="75"/>
      <c r="F146" s="76"/>
      <c r="G146" s="75"/>
      <c r="H146" s="76"/>
      <c r="I146" s="75"/>
      <c r="J146" s="75"/>
      <c r="K146" s="75"/>
    </row>
    <row r="147" spans="3:11" x14ac:dyDescent="0.25">
      <c r="C147" s="75"/>
      <c r="D147" s="76"/>
      <c r="E147" s="75"/>
      <c r="F147" s="76"/>
      <c r="G147" s="75"/>
      <c r="H147" s="76"/>
      <c r="I147" s="75"/>
      <c r="J147" s="75"/>
      <c r="K147" s="75"/>
    </row>
    <row r="148" spans="3:11" x14ac:dyDescent="0.25">
      <c r="C148" s="75"/>
      <c r="D148" s="76"/>
      <c r="E148" s="75"/>
      <c r="F148" s="76"/>
      <c r="G148" s="75"/>
      <c r="H148" s="76"/>
      <c r="I148" s="75"/>
      <c r="J148" s="75"/>
      <c r="K148" s="75"/>
    </row>
    <row r="149" spans="3:11" x14ac:dyDescent="0.25">
      <c r="C149" s="75"/>
      <c r="D149" s="76"/>
      <c r="E149" s="75"/>
      <c r="F149" s="76"/>
      <c r="G149" s="75"/>
      <c r="H149" s="76"/>
      <c r="I149" s="75"/>
      <c r="J149" s="75"/>
      <c r="K149" s="75"/>
    </row>
    <row r="150" spans="3:11" x14ac:dyDescent="0.25">
      <c r="C150" s="75"/>
      <c r="D150" s="76"/>
      <c r="E150" s="75"/>
      <c r="F150" s="76"/>
      <c r="G150" s="75"/>
      <c r="H150" s="76"/>
      <c r="I150" s="75"/>
      <c r="J150" s="75"/>
      <c r="K150" s="75"/>
    </row>
  </sheetData>
  <mergeCells count="5">
    <mergeCell ref="C3:D3"/>
    <mergeCell ref="E3:F3"/>
    <mergeCell ref="G3:H3"/>
    <mergeCell ref="A5:A7"/>
    <mergeCell ref="A8:A10"/>
  </mergeCells>
  <pageMargins left="0.7" right="0.19685039370078738" top="3.9370078740157487E-2" bottom="3.9370078740157487E-2" header="0" footer="0.3"/>
  <pageSetup paperSize="9" orientation="landscape"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codeName="Hoja51">
    <tabColor rgb="FF00B050"/>
  </sheetPr>
  <dimension ref="A1:K150"/>
  <sheetViews>
    <sheetView workbookViewId="0">
      <selection activeCell="I38" sqref="I38"/>
    </sheetView>
  </sheetViews>
  <sheetFormatPr baseColWidth="10" defaultRowHeight="15" x14ac:dyDescent="0.25"/>
  <cols>
    <col min="1" max="1" width="15.7109375" style="74" customWidth="1"/>
    <col min="2" max="11" width="12.7109375" style="74" customWidth="1"/>
    <col min="12" max="16384" width="11.42578125" style="74"/>
  </cols>
  <sheetData>
    <row r="1" spans="1:9" ht="15.75" x14ac:dyDescent="0.25">
      <c r="A1" s="218" t="s">
        <v>986</v>
      </c>
      <c r="B1" s="157"/>
      <c r="C1" s="157"/>
      <c r="D1" s="157"/>
      <c r="E1" s="157"/>
      <c r="F1" s="157"/>
      <c r="G1" s="157"/>
      <c r="H1" s="157"/>
      <c r="I1" s="157"/>
    </row>
    <row r="2" spans="1:9" x14ac:dyDescent="0.25">
      <c r="A2" s="157"/>
      <c r="B2" s="157"/>
      <c r="C2" s="157"/>
      <c r="D2" s="157"/>
      <c r="E2" s="157"/>
      <c r="F2" s="157"/>
      <c r="G2" s="157"/>
      <c r="H2" s="157"/>
      <c r="I2" s="157"/>
    </row>
    <row r="3" spans="1:9" x14ac:dyDescent="0.25">
      <c r="A3" s="381"/>
      <c r="B3" s="371"/>
      <c r="C3" s="1156" t="s">
        <v>1370</v>
      </c>
      <c r="D3" s="1157"/>
      <c r="E3" s="1156" t="s">
        <v>1371</v>
      </c>
      <c r="F3" s="1157"/>
      <c r="G3" s="1189" t="s">
        <v>26</v>
      </c>
      <c r="H3" s="1190"/>
      <c r="I3" s="157"/>
    </row>
    <row r="4" spans="1:9" x14ac:dyDescent="0.25">
      <c r="A4" s="372"/>
      <c r="B4" s="372"/>
      <c r="C4" s="382" t="s">
        <v>175</v>
      </c>
      <c r="D4" s="391" t="s">
        <v>1519</v>
      </c>
      <c r="E4" s="382" t="s">
        <v>175</v>
      </c>
      <c r="F4" s="391" t="s">
        <v>1519</v>
      </c>
      <c r="G4" s="392" t="s">
        <v>1396</v>
      </c>
      <c r="H4" s="393" t="s">
        <v>1520</v>
      </c>
      <c r="I4" s="157"/>
    </row>
    <row r="5" spans="1:9" x14ac:dyDescent="0.25">
      <c r="A5" s="1158" t="s">
        <v>1373</v>
      </c>
      <c r="B5" s="384" t="s">
        <v>1521</v>
      </c>
      <c r="C5" s="377">
        <v>13820</v>
      </c>
      <c r="D5" s="387">
        <v>272042.73</v>
      </c>
      <c r="E5" s="377">
        <v>7822</v>
      </c>
      <c r="F5" s="387">
        <v>196897.02</v>
      </c>
      <c r="G5" s="378">
        <v>21642</v>
      </c>
      <c r="H5" s="388">
        <v>468939.75</v>
      </c>
    </row>
    <row r="6" spans="1:9" x14ac:dyDescent="0.25">
      <c r="A6" s="1175"/>
      <c r="B6" s="384" t="s">
        <v>1522</v>
      </c>
      <c r="C6" s="377">
        <v>171</v>
      </c>
      <c r="D6" s="387">
        <v>581.74</v>
      </c>
      <c r="E6" s="377">
        <v>280</v>
      </c>
      <c r="F6" s="387">
        <v>1073.08</v>
      </c>
      <c r="G6" s="378">
        <v>451</v>
      </c>
      <c r="H6" s="388">
        <v>1654.82</v>
      </c>
    </row>
    <row r="7" spans="1:9" x14ac:dyDescent="0.25">
      <c r="A7" s="1159"/>
      <c r="B7" s="385" t="s">
        <v>26</v>
      </c>
      <c r="C7" s="378">
        <v>13991</v>
      </c>
      <c r="D7" s="388">
        <v>272624.46999999997</v>
      </c>
      <c r="E7" s="378">
        <v>8102</v>
      </c>
      <c r="F7" s="388">
        <v>197970.1</v>
      </c>
      <c r="G7" s="378">
        <v>22093</v>
      </c>
      <c r="H7" s="388">
        <v>470594.56</v>
      </c>
    </row>
    <row r="8" spans="1:9" x14ac:dyDescent="0.25">
      <c r="A8" s="1158" t="s">
        <v>1374</v>
      </c>
      <c r="B8" s="384" t="s">
        <v>1521</v>
      </c>
      <c r="C8" s="377">
        <v>2105</v>
      </c>
      <c r="D8" s="387">
        <v>43765.62</v>
      </c>
      <c r="E8" s="377">
        <v>1154</v>
      </c>
      <c r="F8" s="387">
        <v>28857.54</v>
      </c>
      <c r="G8" s="378">
        <v>3259</v>
      </c>
      <c r="H8" s="388">
        <v>72623.149999999994</v>
      </c>
    </row>
    <row r="9" spans="1:9" x14ac:dyDescent="0.25">
      <c r="A9" s="1175"/>
      <c r="B9" s="384" t="s">
        <v>1522</v>
      </c>
      <c r="C9" s="377">
        <v>13041</v>
      </c>
      <c r="D9" s="387">
        <v>48082</v>
      </c>
      <c r="E9" s="377">
        <v>709</v>
      </c>
      <c r="F9" s="387">
        <v>2912.7</v>
      </c>
      <c r="G9" s="378">
        <v>13750</v>
      </c>
      <c r="H9" s="388">
        <v>50994.69</v>
      </c>
    </row>
    <row r="10" spans="1:9" x14ac:dyDescent="0.25">
      <c r="A10" s="1159"/>
      <c r="B10" s="385" t="s">
        <v>26</v>
      </c>
      <c r="C10" s="378">
        <v>15146</v>
      </c>
      <c r="D10" s="388">
        <v>91847.61</v>
      </c>
      <c r="E10" s="378">
        <v>1863</v>
      </c>
      <c r="F10" s="388">
        <v>31770.23</v>
      </c>
      <c r="G10" s="378">
        <v>17009</v>
      </c>
      <c r="H10" s="388">
        <v>123617.84</v>
      </c>
    </row>
    <row r="11" spans="1:9" x14ac:dyDescent="0.25">
      <c r="A11" s="385" t="s">
        <v>26</v>
      </c>
      <c r="B11" s="414"/>
      <c r="C11" s="378">
        <v>29137</v>
      </c>
      <c r="D11" s="388">
        <v>364472.08</v>
      </c>
      <c r="E11" s="378">
        <v>9965</v>
      </c>
      <c r="F11" s="388">
        <v>229740.33</v>
      </c>
      <c r="G11" s="378">
        <v>39102</v>
      </c>
      <c r="H11" s="388">
        <v>594212.41</v>
      </c>
    </row>
    <row r="12" spans="1:9" x14ac:dyDescent="0.25">
      <c r="A12" s="159"/>
      <c r="B12" s="75"/>
      <c r="C12" s="75"/>
    </row>
    <row r="13" spans="1:9" x14ac:dyDescent="0.25">
      <c r="A13" s="159"/>
      <c r="B13" s="75"/>
      <c r="C13" s="75"/>
    </row>
    <row r="14" spans="1:9" x14ac:dyDescent="0.25">
      <c r="A14" s="159"/>
      <c r="B14" s="75"/>
      <c r="C14" s="75"/>
    </row>
    <row r="15" spans="1:9" x14ac:dyDescent="0.25">
      <c r="A15" s="159"/>
      <c r="B15" s="75"/>
      <c r="C15" s="75"/>
    </row>
    <row r="16" spans="1:9" x14ac:dyDescent="0.25">
      <c r="A16" s="159"/>
      <c r="B16" s="75"/>
      <c r="C16" s="75"/>
    </row>
    <row r="17" spans="1:11" x14ac:dyDescent="0.25">
      <c r="A17" s="159"/>
      <c r="B17" s="75"/>
      <c r="C17" s="75"/>
    </row>
    <row r="18" spans="1:11" x14ac:dyDescent="0.25">
      <c r="A18" s="157"/>
      <c r="B18" s="157"/>
      <c r="C18" s="159"/>
      <c r="D18" s="160"/>
      <c r="E18" s="159"/>
      <c r="F18" s="160"/>
      <c r="G18" s="159"/>
      <c r="H18" s="160"/>
      <c r="I18" s="159"/>
      <c r="J18" s="75"/>
      <c r="K18" s="75"/>
    </row>
    <row r="19" spans="1:11" x14ac:dyDescent="0.25">
      <c r="A19" s="157"/>
      <c r="B19" s="157"/>
      <c r="C19" s="159"/>
      <c r="D19" s="160"/>
      <c r="E19" s="159"/>
      <c r="F19" s="160"/>
      <c r="G19" s="159"/>
      <c r="H19" s="160"/>
      <c r="I19" s="159"/>
      <c r="J19" s="75"/>
      <c r="K19" s="75"/>
    </row>
    <row r="20" spans="1:11" x14ac:dyDescent="0.25">
      <c r="A20" s="157"/>
      <c r="B20" s="157"/>
      <c r="C20" s="159"/>
      <c r="D20" s="160"/>
      <c r="E20" s="159"/>
      <c r="F20" s="160"/>
      <c r="G20" s="159"/>
      <c r="H20" s="160"/>
      <c r="I20" s="159"/>
      <c r="J20" s="75"/>
      <c r="K20" s="75"/>
    </row>
    <row r="21" spans="1:11" x14ac:dyDescent="0.25">
      <c r="C21" s="75"/>
      <c r="D21" s="76"/>
      <c r="E21" s="75"/>
      <c r="F21" s="76"/>
      <c r="G21" s="75"/>
      <c r="H21" s="76"/>
      <c r="I21" s="75"/>
      <c r="J21" s="75"/>
      <c r="K21" s="75"/>
    </row>
    <row r="22" spans="1:11" x14ac:dyDescent="0.25">
      <c r="C22" s="75"/>
      <c r="D22" s="76"/>
      <c r="E22" s="75"/>
      <c r="F22" s="76"/>
      <c r="G22" s="75"/>
      <c r="H22" s="76"/>
      <c r="I22" s="75"/>
      <c r="J22" s="75"/>
      <c r="K22" s="75"/>
    </row>
    <row r="23" spans="1:11" x14ac:dyDescent="0.25">
      <c r="C23" s="75"/>
      <c r="D23" s="76"/>
      <c r="E23" s="75"/>
      <c r="F23" s="76"/>
      <c r="G23" s="75"/>
      <c r="H23" s="76"/>
      <c r="I23" s="75"/>
      <c r="J23" s="75"/>
      <c r="K23" s="75"/>
    </row>
    <row r="24" spans="1:11" x14ac:dyDescent="0.25">
      <c r="C24" s="75"/>
      <c r="D24" s="76"/>
      <c r="E24" s="75"/>
      <c r="F24" s="76"/>
      <c r="G24" s="75"/>
      <c r="H24" s="76"/>
      <c r="I24" s="75"/>
      <c r="J24" s="75"/>
      <c r="K24" s="75"/>
    </row>
    <row r="25" spans="1:11" x14ac:dyDescent="0.25">
      <c r="C25" s="75"/>
      <c r="D25" s="76"/>
      <c r="E25" s="75"/>
      <c r="F25" s="76"/>
      <c r="G25" s="75"/>
      <c r="H25" s="76"/>
      <c r="I25" s="75"/>
      <c r="J25" s="75"/>
      <c r="K25" s="75"/>
    </row>
    <row r="26" spans="1:11" x14ac:dyDescent="0.25">
      <c r="C26" s="75"/>
      <c r="D26" s="76"/>
      <c r="E26" s="75"/>
      <c r="F26" s="76"/>
      <c r="G26" s="75"/>
      <c r="H26" s="76"/>
      <c r="I26" s="75"/>
      <c r="J26" s="75"/>
      <c r="K26" s="75"/>
    </row>
    <row r="27" spans="1:11" x14ac:dyDescent="0.25">
      <c r="C27" s="75"/>
      <c r="D27" s="76"/>
      <c r="E27" s="75"/>
      <c r="F27" s="76"/>
      <c r="G27" s="75"/>
      <c r="H27" s="76"/>
      <c r="I27" s="75"/>
      <c r="J27" s="75"/>
      <c r="K27" s="75"/>
    </row>
    <row r="28" spans="1:11" x14ac:dyDescent="0.25">
      <c r="C28" s="75"/>
      <c r="D28" s="76"/>
      <c r="E28" s="75"/>
      <c r="F28" s="76"/>
      <c r="G28" s="75"/>
      <c r="H28" s="76"/>
      <c r="I28" s="75"/>
      <c r="J28" s="75"/>
      <c r="K28" s="75"/>
    </row>
    <row r="29" spans="1:11" x14ac:dyDescent="0.25">
      <c r="C29" s="75"/>
      <c r="D29" s="76"/>
      <c r="E29" s="75"/>
      <c r="F29" s="76"/>
      <c r="G29" s="75"/>
      <c r="H29" s="76"/>
      <c r="I29" s="75"/>
      <c r="J29" s="75"/>
      <c r="K29" s="75"/>
    </row>
    <row r="30" spans="1:11" x14ac:dyDescent="0.25">
      <c r="C30" s="75"/>
      <c r="D30" s="76"/>
      <c r="E30" s="75"/>
      <c r="F30" s="76"/>
      <c r="G30" s="75"/>
      <c r="H30" s="76"/>
      <c r="I30" s="75"/>
      <c r="J30" s="75"/>
      <c r="K30" s="75"/>
    </row>
    <row r="31" spans="1:11" x14ac:dyDescent="0.25">
      <c r="C31" s="75"/>
      <c r="D31" s="76"/>
      <c r="E31" s="75"/>
      <c r="F31" s="76"/>
      <c r="G31" s="75"/>
      <c r="H31" s="76"/>
      <c r="I31" s="75"/>
      <c r="J31" s="75"/>
      <c r="K31" s="75"/>
    </row>
    <row r="32" spans="1:11" x14ac:dyDescent="0.25">
      <c r="C32" s="75"/>
      <c r="D32" s="76"/>
      <c r="E32" s="75"/>
      <c r="F32" s="76"/>
      <c r="G32" s="75"/>
      <c r="H32" s="76"/>
      <c r="I32" s="75"/>
      <c r="J32" s="75"/>
      <c r="K32" s="75"/>
    </row>
    <row r="33" spans="3:11" x14ac:dyDescent="0.25">
      <c r="C33" s="75"/>
      <c r="D33" s="76"/>
      <c r="E33" s="75"/>
      <c r="F33" s="76"/>
      <c r="G33" s="75"/>
      <c r="H33" s="76"/>
      <c r="I33" s="75"/>
      <c r="J33" s="75"/>
      <c r="K33" s="75"/>
    </row>
    <row r="34" spans="3:11" x14ac:dyDescent="0.25">
      <c r="C34" s="75"/>
      <c r="D34" s="76"/>
      <c r="E34" s="75"/>
      <c r="F34" s="76"/>
      <c r="G34" s="75"/>
      <c r="H34" s="76"/>
      <c r="I34" s="75"/>
      <c r="J34" s="75"/>
      <c r="K34" s="75"/>
    </row>
    <row r="35" spans="3:11" x14ac:dyDescent="0.25">
      <c r="C35" s="75"/>
      <c r="D35" s="76"/>
      <c r="E35" s="75"/>
      <c r="F35" s="76"/>
      <c r="G35" s="75"/>
      <c r="H35" s="76"/>
      <c r="I35" s="75"/>
      <c r="J35" s="75"/>
      <c r="K35" s="75"/>
    </row>
    <row r="36" spans="3:11" x14ac:dyDescent="0.25">
      <c r="C36" s="75"/>
      <c r="D36" s="76"/>
      <c r="E36" s="75"/>
      <c r="F36" s="76"/>
      <c r="G36" s="75"/>
      <c r="H36" s="76"/>
      <c r="I36" s="75"/>
      <c r="J36" s="75"/>
      <c r="K36" s="75"/>
    </row>
    <row r="37" spans="3:11" x14ac:dyDescent="0.25">
      <c r="C37" s="75"/>
      <c r="D37" s="76"/>
      <c r="E37" s="75"/>
      <c r="F37" s="76"/>
      <c r="G37" s="75"/>
      <c r="H37" s="76"/>
      <c r="I37" s="75"/>
      <c r="J37" s="75"/>
      <c r="K37" s="75"/>
    </row>
    <row r="38" spans="3:11" x14ac:dyDescent="0.25">
      <c r="C38" s="75"/>
      <c r="D38" s="76"/>
      <c r="E38" s="75"/>
      <c r="F38" s="76"/>
      <c r="G38" s="75"/>
      <c r="H38" s="76"/>
      <c r="I38" s="75"/>
      <c r="J38" s="75"/>
      <c r="K38" s="75"/>
    </row>
    <row r="39" spans="3:11" x14ac:dyDescent="0.25">
      <c r="C39" s="75"/>
      <c r="D39" s="76"/>
      <c r="E39" s="75"/>
      <c r="F39" s="76"/>
      <c r="G39" s="75"/>
      <c r="H39" s="76"/>
      <c r="I39" s="75"/>
      <c r="J39" s="75"/>
      <c r="K39" s="75"/>
    </row>
    <row r="40" spans="3:11" x14ac:dyDescent="0.25">
      <c r="C40" s="75"/>
      <c r="D40" s="76"/>
      <c r="E40" s="75"/>
      <c r="F40" s="76"/>
      <c r="G40" s="75"/>
      <c r="H40" s="76"/>
      <c r="I40" s="75"/>
      <c r="J40" s="75"/>
      <c r="K40" s="75"/>
    </row>
    <row r="41" spans="3:11" x14ac:dyDescent="0.25">
      <c r="C41" s="75"/>
      <c r="D41" s="76"/>
      <c r="E41" s="75"/>
      <c r="F41" s="76"/>
      <c r="G41" s="75"/>
      <c r="H41" s="76"/>
      <c r="I41" s="75"/>
      <c r="J41" s="75"/>
      <c r="K41" s="75"/>
    </row>
    <row r="42" spans="3:11" x14ac:dyDescent="0.25">
      <c r="C42" s="75"/>
      <c r="D42" s="76"/>
      <c r="E42" s="75"/>
      <c r="F42" s="76"/>
      <c r="G42" s="75"/>
      <c r="H42" s="76"/>
      <c r="I42" s="75"/>
      <c r="J42" s="75"/>
      <c r="K42" s="75"/>
    </row>
    <row r="43" spans="3:11" x14ac:dyDescent="0.25">
      <c r="C43" s="75"/>
      <c r="D43" s="76"/>
      <c r="E43" s="75"/>
      <c r="F43" s="76"/>
      <c r="G43" s="75"/>
      <c r="H43" s="76"/>
      <c r="I43" s="75"/>
      <c r="J43" s="75"/>
      <c r="K43" s="75"/>
    </row>
    <row r="44" spans="3:11" x14ac:dyDescent="0.25">
      <c r="C44" s="75"/>
      <c r="D44" s="76"/>
      <c r="E44" s="75"/>
      <c r="F44" s="76"/>
      <c r="G44" s="75"/>
      <c r="H44" s="76"/>
      <c r="I44" s="75"/>
      <c r="J44" s="75"/>
      <c r="K44" s="75"/>
    </row>
    <row r="45" spans="3:11" x14ac:dyDescent="0.25">
      <c r="C45" s="75"/>
      <c r="D45" s="76"/>
      <c r="E45" s="75"/>
      <c r="F45" s="76"/>
      <c r="G45" s="75"/>
      <c r="H45" s="76"/>
      <c r="I45" s="75"/>
      <c r="J45" s="75"/>
      <c r="K45" s="75"/>
    </row>
    <row r="46" spans="3:11" x14ac:dyDescent="0.25">
      <c r="C46" s="75"/>
      <c r="D46" s="76"/>
      <c r="E46" s="75"/>
      <c r="F46" s="76"/>
      <c r="G46" s="75"/>
      <c r="H46" s="76"/>
      <c r="I46" s="75"/>
      <c r="J46" s="75"/>
      <c r="K46" s="75"/>
    </row>
    <row r="47" spans="3:11" x14ac:dyDescent="0.25">
      <c r="C47" s="75"/>
      <c r="D47" s="76"/>
      <c r="E47" s="75"/>
      <c r="F47" s="76"/>
      <c r="G47" s="75"/>
      <c r="H47" s="76"/>
      <c r="I47" s="75"/>
      <c r="J47" s="75"/>
      <c r="K47" s="75"/>
    </row>
    <row r="48" spans="3:11" x14ac:dyDescent="0.25">
      <c r="C48" s="75"/>
      <c r="D48" s="76"/>
      <c r="E48" s="75"/>
      <c r="F48" s="76"/>
      <c r="G48" s="75"/>
      <c r="H48" s="76"/>
      <c r="I48" s="75"/>
      <c r="J48" s="75"/>
      <c r="K48" s="75"/>
    </row>
    <row r="49" spans="3:11" x14ac:dyDescent="0.25">
      <c r="C49" s="75"/>
      <c r="D49" s="76"/>
      <c r="E49" s="75"/>
      <c r="F49" s="76"/>
      <c r="G49" s="75"/>
      <c r="H49" s="76"/>
      <c r="I49" s="75"/>
      <c r="J49" s="75"/>
      <c r="K49" s="75"/>
    </row>
    <row r="50" spans="3:11" x14ac:dyDescent="0.25">
      <c r="C50" s="75"/>
      <c r="D50" s="76"/>
      <c r="E50" s="75"/>
      <c r="F50" s="76"/>
      <c r="G50" s="75"/>
      <c r="H50" s="76"/>
      <c r="I50" s="75"/>
      <c r="J50" s="75"/>
      <c r="K50" s="75"/>
    </row>
    <row r="51" spans="3:11" x14ac:dyDescent="0.25">
      <c r="C51" s="75"/>
      <c r="D51" s="76"/>
      <c r="E51" s="75"/>
      <c r="F51" s="76"/>
      <c r="G51" s="75"/>
      <c r="H51" s="76"/>
      <c r="I51" s="75"/>
      <c r="J51" s="75"/>
      <c r="K51" s="75"/>
    </row>
    <row r="52" spans="3:11" x14ac:dyDescent="0.25">
      <c r="C52" s="75"/>
      <c r="D52" s="76"/>
      <c r="E52" s="75"/>
      <c r="F52" s="76"/>
      <c r="G52" s="75"/>
      <c r="H52" s="76"/>
      <c r="I52" s="75"/>
      <c r="J52" s="75"/>
      <c r="K52" s="75"/>
    </row>
    <row r="53" spans="3:11" x14ac:dyDescent="0.25">
      <c r="C53" s="75"/>
      <c r="D53" s="76"/>
      <c r="E53" s="75"/>
      <c r="F53" s="76"/>
      <c r="G53" s="75"/>
      <c r="H53" s="76"/>
      <c r="I53" s="75"/>
      <c r="J53" s="75"/>
      <c r="K53" s="75"/>
    </row>
    <row r="54" spans="3:11" x14ac:dyDescent="0.25">
      <c r="C54" s="75"/>
      <c r="D54" s="76"/>
      <c r="E54" s="75"/>
      <c r="F54" s="76"/>
      <c r="G54" s="75"/>
      <c r="H54" s="76"/>
      <c r="I54" s="75"/>
      <c r="J54" s="75"/>
      <c r="K54" s="75"/>
    </row>
    <row r="55" spans="3:11" x14ac:dyDescent="0.25">
      <c r="C55" s="75"/>
      <c r="D55" s="76"/>
      <c r="E55" s="75"/>
      <c r="F55" s="76"/>
      <c r="G55" s="75"/>
      <c r="H55" s="76"/>
      <c r="I55" s="75"/>
      <c r="J55" s="75"/>
      <c r="K55" s="75"/>
    </row>
    <row r="56" spans="3:11" x14ac:dyDescent="0.25">
      <c r="C56" s="75"/>
      <c r="D56" s="76"/>
      <c r="E56" s="75"/>
      <c r="F56" s="76"/>
      <c r="G56" s="75"/>
      <c r="H56" s="76"/>
      <c r="I56" s="75"/>
      <c r="J56" s="75"/>
      <c r="K56" s="75"/>
    </row>
    <row r="57" spans="3:11" x14ac:dyDescent="0.25">
      <c r="C57" s="75"/>
      <c r="D57" s="76"/>
      <c r="E57" s="75"/>
      <c r="F57" s="76"/>
      <c r="G57" s="75"/>
      <c r="H57" s="76"/>
      <c r="I57" s="75"/>
      <c r="J57" s="75"/>
      <c r="K57" s="75"/>
    </row>
    <row r="58" spans="3:11" x14ac:dyDescent="0.25">
      <c r="C58" s="75"/>
      <c r="D58" s="76"/>
      <c r="E58" s="75"/>
      <c r="F58" s="76"/>
      <c r="G58" s="75"/>
      <c r="H58" s="76"/>
      <c r="I58" s="75"/>
      <c r="J58" s="75"/>
      <c r="K58" s="75"/>
    </row>
    <row r="59" spans="3:11" x14ac:dyDescent="0.25">
      <c r="C59" s="75"/>
      <c r="D59" s="76"/>
      <c r="E59" s="75"/>
      <c r="F59" s="76"/>
      <c r="G59" s="75"/>
      <c r="H59" s="76"/>
      <c r="I59" s="75"/>
      <c r="J59" s="75"/>
      <c r="K59" s="75"/>
    </row>
    <row r="60" spans="3:11" x14ac:dyDescent="0.25">
      <c r="C60" s="75"/>
      <c r="D60" s="76"/>
      <c r="E60" s="75"/>
      <c r="F60" s="76"/>
      <c r="G60" s="75"/>
      <c r="H60" s="76"/>
      <c r="I60" s="75"/>
      <c r="J60" s="75"/>
      <c r="K60" s="75"/>
    </row>
    <row r="61" spans="3:11" x14ac:dyDescent="0.25">
      <c r="C61" s="75"/>
      <c r="D61" s="76"/>
      <c r="E61" s="75"/>
      <c r="F61" s="76"/>
      <c r="G61" s="75"/>
      <c r="H61" s="76"/>
      <c r="I61" s="75"/>
      <c r="J61" s="75"/>
      <c r="K61" s="75"/>
    </row>
    <row r="62" spans="3:11" x14ac:dyDescent="0.25">
      <c r="C62" s="75"/>
      <c r="D62" s="76"/>
      <c r="E62" s="75"/>
      <c r="F62" s="76"/>
      <c r="G62" s="75"/>
      <c r="H62" s="76"/>
      <c r="I62" s="75"/>
      <c r="J62" s="75"/>
      <c r="K62" s="75"/>
    </row>
    <row r="63" spans="3:11" x14ac:dyDescent="0.25">
      <c r="C63" s="75"/>
      <c r="D63" s="76"/>
      <c r="E63" s="75"/>
      <c r="F63" s="76"/>
      <c r="G63" s="75"/>
      <c r="H63" s="76"/>
      <c r="I63" s="75"/>
      <c r="J63" s="75"/>
      <c r="K63" s="75"/>
    </row>
    <row r="64" spans="3:11" x14ac:dyDescent="0.25">
      <c r="C64" s="75"/>
      <c r="D64" s="76"/>
      <c r="E64" s="75"/>
      <c r="F64" s="76"/>
      <c r="G64" s="75"/>
      <c r="H64" s="76"/>
      <c r="I64" s="75"/>
      <c r="J64" s="75"/>
      <c r="K64" s="75"/>
    </row>
    <row r="65" spans="3:11" x14ac:dyDescent="0.25">
      <c r="C65" s="75"/>
      <c r="D65" s="76"/>
      <c r="E65" s="75"/>
      <c r="F65" s="76"/>
      <c r="G65" s="75"/>
      <c r="H65" s="76"/>
      <c r="I65" s="75"/>
      <c r="J65" s="75"/>
      <c r="K65" s="75"/>
    </row>
    <row r="66" spans="3:11" x14ac:dyDescent="0.25">
      <c r="C66" s="75"/>
      <c r="D66" s="76"/>
      <c r="E66" s="75"/>
      <c r="F66" s="76"/>
      <c r="G66" s="75"/>
      <c r="H66" s="76"/>
      <c r="I66" s="75"/>
      <c r="J66" s="75"/>
      <c r="K66" s="75"/>
    </row>
    <row r="67" spans="3:11" x14ac:dyDescent="0.25">
      <c r="C67" s="75"/>
      <c r="D67" s="76"/>
      <c r="E67" s="75"/>
      <c r="F67" s="76"/>
      <c r="G67" s="75"/>
      <c r="H67" s="76"/>
      <c r="I67" s="75"/>
      <c r="J67" s="75"/>
      <c r="K67" s="75"/>
    </row>
    <row r="68" spans="3:11" x14ac:dyDescent="0.25">
      <c r="C68" s="75"/>
      <c r="D68" s="76"/>
      <c r="E68" s="75"/>
      <c r="F68" s="76"/>
      <c r="G68" s="75"/>
      <c r="H68" s="76"/>
      <c r="I68" s="75"/>
      <c r="J68" s="75"/>
      <c r="K68" s="75"/>
    </row>
    <row r="69" spans="3:11" x14ac:dyDescent="0.25">
      <c r="C69" s="75"/>
      <c r="D69" s="76"/>
      <c r="E69" s="75"/>
      <c r="F69" s="76"/>
      <c r="G69" s="75"/>
      <c r="H69" s="76"/>
      <c r="I69" s="75"/>
      <c r="J69" s="75"/>
      <c r="K69" s="75"/>
    </row>
    <row r="70" spans="3:11" x14ac:dyDescent="0.25">
      <c r="C70" s="75"/>
      <c r="D70" s="76"/>
      <c r="E70" s="75"/>
      <c r="F70" s="76"/>
      <c r="G70" s="75"/>
      <c r="H70" s="76"/>
      <c r="I70" s="75"/>
      <c r="J70" s="75"/>
      <c r="K70" s="75"/>
    </row>
    <row r="71" spans="3:11" x14ac:dyDescent="0.25">
      <c r="C71" s="75"/>
      <c r="D71" s="76"/>
      <c r="E71" s="75"/>
      <c r="F71" s="76"/>
      <c r="G71" s="75"/>
      <c r="H71" s="76"/>
      <c r="I71" s="75"/>
      <c r="J71" s="75"/>
      <c r="K71" s="75"/>
    </row>
    <row r="72" spans="3:11" x14ac:dyDescent="0.25">
      <c r="C72" s="75"/>
      <c r="D72" s="76"/>
      <c r="E72" s="75"/>
      <c r="F72" s="76"/>
      <c r="G72" s="75"/>
      <c r="H72" s="76"/>
      <c r="I72" s="75"/>
      <c r="J72" s="75"/>
      <c r="K72" s="75"/>
    </row>
    <row r="73" spans="3:11" x14ac:dyDescent="0.25">
      <c r="C73" s="75"/>
      <c r="D73" s="76"/>
      <c r="E73" s="75"/>
      <c r="F73" s="76"/>
      <c r="G73" s="75"/>
      <c r="H73" s="76"/>
      <c r="I73" s="75"/>
      <c r="J73" s="75"/>
      <c r="K73" s="75"/>
    </row>
    <row r="74" spans="3:11" x14ac:dyDescent="0.25">
      <c r="C74" s="75"/>
      <c r="D74" s="76"/>
      <c r="E74" s="75"/>
      <c r="F74" s="76"/>
      <c r="G74" s="75"/>
      <c r="H74" s="76"/>
      <c r="I74" s="75"/>
      <c r="J74" s="75"/>
      <c r="K74" s="75"/>
    </row>
    <row r="75" spans="3:11" x14ac:dyDescent="0.25">
      <c r="C75" s="75"/>
      <c r="D75" s="76"/>
      <c r="E75" s="75"/>
      <c r="F75" s="76"/>
      <c r="G75" s="75"/>
      <c r="H75" s="76"/>
      <c r="I75" s="75"/>
      <c r="J75" s="75"/>
      <c r="K75" s="75"/>
    </row>
    <row r="76" spans="3:11" x14ac:dyDescent="0.25">
      <c r="C76" s="75"/>
      <c r="D76" s="76"/>
      <c r="E76" s="75"/>
      <c r="F76" s="76"/>
      <c r="G76" s="75"/>
      <c r="H76" s="76"/>
      <c r="I76" s="75"/>
      <c r="J76" s="75"/>
      <c r="K76" s="75"/>
    </row>
    <row r="77" spans="3:11" x14ac:dyDescent="0.25">
      <c r="C77" s="75"/>
      <c r="D77" s="76"/>
      <c r="E77" s="75"/>
      <c r="F77" s="76"/>
      <c r="G77" s="75"/>
      <c r="H77" s="76"/>
      <c r="I77" s="75"/>
      <c r="J77" s="75"/>
      <c r="K77" s="75"/>
    </row>
    <row r="78" spans="3:11" x14ac:dyDescent="0.25">
      <c r="C78" s="75"/>
      <c r="D78" s="76"/>
      <c r="E78" s="75"/>
      <c r="F78" s="76"/>
      <c r="G78" s="75"/>
      <c r="H78" s="76"/>
      <c r="I78" s="75"/>
      <c r="J78" s="75"/>
      <c r="K78" s="75"/>
    </row>
    <row r="79" spans="3:11" x14ac:dyDescent="0.25">
      <c r="C79" s="75"/>
      <c r="D79" s="76"/>
      <c r="E79" s="75"/>
      <c r="F79" s="76"/>
      <c r="G79" s="75"/>
      <c r="H79" s="76"/>
      <c r="I79" s="75"/>
      <c r="J79" s="75"/>
      <c r="K79" s="75"/>
    </row>
    <row r="80" spans="3:11" x14ac:dyDescent="0.25">
      <c r="C80" s="75"/>
      <c r="D80" s="76"/>
      <c r="E80" s="75"/>
      <c r="F80" s="76"/>
      <c r="G80" s="75"/>
      <c r="H80" s="76"/>
      <c r="I80" s="75"/>
      <c r="J80" s="75"/>
      <c r="K80" s="75"/>
    </row>
    <row r="81" spans="3:11" x14ac:dyDescent="0.25">
      <c r="C81" s="75"/>
      <c r="D81" s="76"/>
      <c r="E81" s="75"/>
      <c r="F81" s="76"/>
      <c r="G81" s="75"/>
      <c r="H81" s="76"/>
      <c r="I81" s="75"/>
      <c r="J81" s="75"/>
      <c r="K81" s="75"/>
    </row>
    <row r="82" spans="3:11" x14ac:dyDescent="0.25">
      <c r="C82" s="75"/>
      <c r="D82" s="76"/>
      <c r="E82" s="75"/>
      <c r="F82" s="76"/>
      <c r="G82" s="75"/>
      <c r="H82" s="76"/>
      <c r="I82" s="75"/>
      <c r="J82" s="75"/>
      <c r="K82" s="75"/>
    </row>
    <row r="83" spans="3:11" x14ac:dyDescent="0.25">
      <c r="C83" s="75"/>
      <c r="D83" s="76"/>
      <c r="E83" s="75"/>
      <c r="F83" s="76"/>
      <c r="G83" s="75"/>
      <c r="H83" s="76"/>
      <c r="I83" s="75"/>
      <c r="J83" s="75"/>
      <c r="K83" s="75"/>
    </row>
    <row r="84" spans="3:11" x14ac:dyDescent="0.25">
      <c r="C84" s="75"/>
      <c r="D84" s="76"/>
      <c r="E84" s="75"/>
      <c r="F84" s="76"/>
      <c r="G84" s="75"/>
      <c r="H84" s="76"/>
      <c r="I84" s="75"/>
      <c r="J84" s="75"/>
      <c r="K84" s="75"/>
    </row>
    <row r="85" spans="3:11" x14ac:dyDescent="0.25">
      <c r="C85" s="75"/>
      <c r="D85" s="76"/>
      <c r="E85" s="75"/>
      <c r="F85" s="76"/>
      <c r="G85" s="75"/>
      <c r="H85" s="76"/>
      <c r="I85" s="75"/>
      <c r="J85" s="75"/>
      <c r="K85" s="75"/>
    </row>
    <row r="86" spans="3:11" x14ac:dyDescent="0.25">
      <c r="C86" s="75"/>
      <c r="D86" s="76"/>
      <c r="E86" s="75"/>
      <c r="F86" s="76"/>
      <c r="G86" s="75"/>
      <c r="H86" s="76"/>
      <c r="I86" s="75"/>
      <c r="J86" s="75"/>
      <c r="K86" s="75"/>
    </row>
    <row r="87" spans="3:11" x14ac:dyDescent="0.25">
      <c r="C87" s="75"/>
      <c r="D87" s="76"/>
      <c r="E87" s="75"/>
      <c r="F87" s="76"/>
      <c r="G87" s="75"/>
      <c r="H87" s="76"/>
      <c r="I87" s="75"/>
      <c r="J87" s="75"/>
      <c r="K87" s="75"/>
    </row>
    <row r="88" spans="3:11" x14ac:dyDescent="0.25">
      <c r="C88" s="75"/>
      <c r="D88" s="76"/>
      <c r="E88" s="75"/>
      <c r="F88" s="76"/>
      <c r="G88" s="75"/>
      <c r="H88" s="76"/>
      <c r="I88" s="75"/>
      <c r="J88" s="75"/>
      <c r="K88" s="75"/>
    </row>
    <row r="89" spans="3:11" x14ac:dyDescent="0.25">
      <c r="C89" s="75"/>
      <c r="D89" s="76"/>
      <c r="E89" s="75"/>
      <c r="F89" s="76"/>
      <c r="G89" s="75"/>
      <c r="H89" s="76"/>
      <c r="I89" s="75"/>
      <c r="J89" s="75"/>
      <c r="K89" s="75"/>
    </row>
    <row r="90" spans="3:11" x14ac:dyDescent="0.25">
      <c r="C90" s="75"/>
      <c r="D90" s="76"/>
      <c r="E90" s="75"/>
      <c r="F90" s="76"/>
      <c r="G90" s="75"/>
      <c r="H90" s="76"/>
      <c r="I90" s="75"/>
      <c r="J90" s="75"/>
      <c r="K90" s="75"/>
    </row>
    <row r="91" spans="3:11" x14ac:dyDescent="0.25">
      <c r="C91" s="75"/>
      <c r="D91" s="76"/>
      <c r="E91" s="75"/>
      <c r="F91" s="76"/>
      <c r="G91" s="75"/>
      <c r="H91" s="76"/>
      <c r="I91" s="75"/>
      <c r="J91" s="75"/>
      <c r="K91" s="75"/>
    </row>
    <row r="92" spans="3:11" x14ac:dyDescent="0.25">
      <c r="C92" s="75"/>
      <c r="D92" s="76"/>
      <c r="E92" s="75"/>
      <c r="F92" s="76"/>
      <c r="G92" s="75"/>
      <c r="H92" s="76"/>
      <c r="I92" s="75"/>
      <c r="J92" s="75"/>
      <c r="K92" s="75"/>
    </row>
    <row r="93" spans="3:11" x14ac:dyDescent="0.25">
      <c r="C93" s="75"/>
      <c r="D93" s="76"/>
      <c r="E93" s="75"/>
      <c r="F93" s="76"/>
      <c r="G93" s="75"/>
      <c r="H93" s="76"/>
      <c r="I93" s="75"/>
      <c r="J93" s="75"/>
      <c r="K93" s="75"/>
    </row>
    <row r="94" spans="3:11" x14ac:dyDescent="0.25">
      <c r="C94" s="75"/>
      <c r="D94" s="76"/>
      <c r="E94" s="75"/>
      <c r="F94" s="76"/>
      <c r="G94" s="75"/>
      <c r="H94" s="76"/>
      <c r="I94" s="75"/>
      <c r="J94" s="75"/>
      <c r="K94" s="75"/>
    </row>
    <row r="95" spans="3:11" x14ac:dyDescent="0.25">
      <c r="C95" s="75"/>
      <c r="D95" s="76"/>
      <c r="E95" s="75"/>
      <c r="F95" s="76"/>
      <c r="G95" s="75"/>
      <c r="H95" s="76"/>
      <c r="I95" s="75"/>
      <c r="J95" s="75"/>
      <c r="K95" s="75"/>
    </row>
    <row r="96" spans="3:11" x14ac:dyDescent="0.25">
      <c r="C96" s="75"/>
      <c r="D96" s="76"/>
      <c r="E96" s="75"/>
      <c r="F96" s="76"/>
      <c r="G96" s="75"/>
      <c r="H96" s="76"/>
      <c r="I96" s="75"/>
      <c r="J96" s="75"/>
      <c r="K96" s="75"/>
    </row>
    <row r="97" spans="3:11" x14ac:dyDescent="0.25">
      <c r="C97" s="75"/>
      <c r="D97" s="76"/>
      <c r="E97" s="75"/>
      <c r="F97" s="76"/>
      <c r="G97" s="75"/>
      <c r="H97" s="76"/>
      <c r="I97" s="75"/>
      <c r="J97" s="75"/>
      <c r="K97" s="75"/>
    </row>
    <row r="98" spans="3:11" x14ac:dyDescent="0.25">
      <c r="C98" s="75"/>
      <c r="D98" s="76"/>
      <c r="E98" s="75"/>
      <c r="F98" s="76"/>
      <c r="G98" s="75"/>
      <c r="H98" s="76"/>
      <c r="I98" s="75"/>
      <c r="J98" s="75"/>
      <c r="K98" s="75"/>
    </row>
    <row r="99" spans="3:11" x14ac:dyDescent="0.25">
      <c r="C99" s="75"/>
      <c r="D99" s="76"/>
      <c r="E99" s="75"/>
      <c r="F99" s="76"/>
      <c r="G99" s="75"/>
      <c r="H99" s="76"/>
      <c r="I99" s="75"/>
      <c r="J99" s="75"/>
      <c r="K99" s="75"/>
    </row>
    <row r="100" spans="3:11" x14ac:dyDescent="0.25">
      <c r="C100" s="75"/>
      <c r="D100" s="76"/>
      <c r="E100" s="75"/>
      <c r="F100" s="76"/>
      <c r="G100" s="75"/>
      <c r="H100" s="76"/>
      <c r="I100" s="75"/>
      <c r="J100" s="75"/>
      <c r="K100" s="75"/>
    </row>
    <row r="101" spans="3:11" x14ac:dyDescent="0.25">
      <c r="C101" s="75"/>
      <c r="D101" s="76"/>
      <c r="E101" s="75"/>
      <c r="F101" s="76"/>
      <c r="G101" s="75"/>
      <c r="H101" s="76"/>
      <c r="I101" s="75"/>
      <c r="J101" s="75"/>
      <c r="K101" s="75"/>
    </row>
    <row r="102" spans="3:11" x14ac:dyDescent="0.25">
      <c r="C102" s="75"/>
      <c r="D102" s="76"/>
      <c r="E102" s="75"/>
      <c r="F102" s="76"/>
      <c r="G102" s="75"/>
      <c r="H102" s="76"/>
      <c r="I102" s="75"/>
      <c r="J102" s="75"/>
      <c r="K102" s="75"/>
    </row>
    <row r="103" spans="3:11" x14ac:dyDescent="0.25">
      <c r="C103" s="75"/>
      <c r="D103" s="76"/>
      <c r="E103" s="75"/>
      <c r="F103" s="76"/>
      <c r="G103" s="75"/>
      <c r="H103" s="76"/>
      <c r="I103" s="75"/>
      <c r="J103" s="75"/>
      <c r="K103" s="75"/>
    </row>
    <row r="104" spans="3:11" x14ac:dyDescent="0.25">
      <c r="C104" s="75"/>
      <c r="D104" s="76"/>
      <c r="E104" s="75"/>
      <c r="F104" s="76"/>
      <c r="G104" s="75"/>
      <c r="H104" s="76"/>
      <c r="I104" s="75"/>
      <c r="J104" s="75"/>
      <c r="K104" s="75"/>
    </row>
    <row r="105" spans="3:11" x14ac:dyDescent="0.25">
      <c r="C105" s="75"/>
      <c r="D105" s="76"/>
      <c r="E105" s="75"/>
      <c r="F105" s="76"/>
      <c r="G105" s="75"/>
      <c r="H105" s="76"/>
      <c r="I105" s="75"/>
      <c r="J105" s="75"/>
      <c r="K105" s="75"/>
    </row>
    <row r="106" spans="3:11" x14ac:dyDescent="0.25">
      <c r="C106" s="75"/>
      <c r="D106" s="76"/>
      <c r="E106" s="75"/>
      <c r="F106" s="76"/>
      <c r="G106" s="75"/>
      <c r="H106" s="76"/>
      <c r="I106" s="75"/>
      <c r="J106" s="75"/>
      <c r="K106" s="75"/>
    </row>
    <row r="107" spans="3:11" x14ac:dyDescent="0.25">
      <c r="C107" s="75"/>
      <c r="D107" s="76"/>
      <c r="E107" s="75"/>
      <c r="F107" s="76"/>
      <c r="G107" s="75"/>
      <c r="H107" s="76"/>
      <c r="I107" s="75"/>
      <c r="J107" s="75"/>
      <c r="K107" s="75"/>
    </row>
    <row r="108" spans="3:11" x14ac:dyDescent="0.25">
      <c r="C108" s="75"/>
      <c r="D108" s="76"/>
      <c r="E108" s="75"/>
      <c r="F108" s="76"/>
      <c r="G108" s="75"/>
      <c r="H108" s="76"/>
      <c r="I108" s="75"/>
      <c r="J108" s="75"/>
      <c r="K108" s="75"/>
    </row>
    <row r="109" spans="3:11" x14ac:dyDescent="0.25">
      <c r="C109" s="75"/>
      <c r="D109" s="76"/>
      <c r="E109" s="75"/>
      <c r="F109" s="76"/>
      <c r="G109" s="75"/>
      <c r="H109" s="76"/>
      <c r="I109" s="75"/>
      <c r="J109" s="75"/>
      <c r="K109" s="75"/>
    </row>
    <row r="110" spans="3:11" x14ac:dyDescent="0.25">
      <c r="C110" s="75"/>
      <c r="D110" s="76"/>
      <c r="E110" s="75"/>
      <c r="F110" s="76"/>
      <c r="G110" s="75"/>
      <c r="H110" s="76"/>
      <c r="I110" s="75"/>
      <c r="J110" s="75"/>
      <c r="K110" s="75"/>
    </row>
    <row r="111" spans="3:11" x14ac:dyDescent="0.25">
      <c r="C111" s="75"/>
      <c r="D111" s="76"/>
      <c r="E111" s="75"/>
      <c r="F111" s="76"/>
      <c r="G111" s="75"/>
      <c r="H111" s="76"/>
      <c r="I111" s="75"/>
      <c r="J111" s="75"/>
      <c r="K111" s="75"/>
    </row>
    <row r="112" spans="3:11" x14ac:dyDescent="0.25">
      <c r="C112" s="75"/>
      <c r="D112" s="76"/>
      <c r="E112" s="75"/>
      <c r="F112" s="76"/>
      <c r="G112" s="75"/>
      <c r="H112" s="76"/>
      <c r="I112" s="75"/>
      <c r="J112" s="75"/>
      <c r="K112" s="75"/>
    </row>
    <row r="113" spans="3:11" x14ac:dyDescent="0.25">
      <c r="C113" s="75"/>
      <c r="D113" s="76"/>
      <c r="E113" s="75"/>
      <c r="F113" s="76"/>
      <c r="G113" s="75"/>
      <c r="H113" s="76"/>
      <c r="I113" s="75"/>
      <c r="J113" s="75"/>
      <c r="K113" s="75"/>
    </row>
    <row r="114" spans="3:11" x14ac:dyDescent="0.25">
      <c r="C114" s="75"/>
      <c r="D114" s="76"/>
      <c r="E114" s="75"/>
      <c r="F114" s="76"/>
      <c r="G114" s="75"/>
      <c r="H114" s="76"/>
      <c r="I114" s="75"/>
      <c r="J114" s="75"/>
      <c r="K114" s="75"/>
    </row>
    <row r="115" spans="3:11" x14ac:dyDescent="0.25">
      <c r="C115" s="75"/>
      <c r="D115" s="76"/>
      <c r="E115" s="75"/>
      <c r="F115" s="76"/>
      <c r="G115" s="75"/>
      <c r="H115" s="76"/>
      <c r="I115" s="75"/>
      <c r="J115" s="75"/>
      <c r="K115" s="75"/>
    </row>
    <row r="116" spans="3:11" x14ac:dyDescent="0.25">
      <c r="C116" s="75"/>
      <c r="D116" s="76"/>
      <c r="E116" s="75"/>
      <c r="F116" s="76"/>
      <c r="G116" s="75"/>
      <c r="H116" s="76"/>
      <c r="I116" s="75"/>
      <c r="J116" s="75"/>
      <c r="K116" s="75"/>
    </row>
    <row r="117" spans="3:11" x14ac:dyDescent="0.25">
      <c r="C117" s="75"/>
      <c r="D117" s="76"/>
      <c r="E117" s="75"/>
      <c r="F117" s="76"/>
      <c r="G117" s="75"/>
      <c r="H117" s="76"/>
      <c r="I117" s="75"/>
      <c r="J117" s="75"/>
      <c r="K117" s="75"/>
    </row>
    <row r="118" spans="3:11" x14ac:dyDescent="0.25">
      <c r="C118" s="75"/>
      <c r="D118" s="76"/>
      <c r="E118" s="75"/>
      <c r="F118" s="76"/>
      <c r="G118" s="75"/>
      <c r="H118" s="76"/>
      <c r="I118" s="75"/>
      <c r="J118" s="75"/>
      <c r="K118" s="75"/>
    </row>
    <row r="119" spans="3:11" x14ac:dyDescent="0.25">
      <c r="C119" s="75"/>
      <c r="D119" s="76"/>
      <c r="E119" s="75"/>
      <c r="F119" s="76"/>
      <c r="G119" s="75"/>
      <c r="H119" s="76"/>
      <c r="I119" s="75"/>
      <c r="J119" s="75"/>
      <c r="K119" s="75"/>
    </row>
    <row r="120" spans="3:11" x14ac:dyDescent="0.25">
      <c r="C120" s="75"/>
      <c r="D120" s="76"/>
      <c r="E120" s="75"/>
      <c r="F120" s="76"/>
      <c r="G120" s="75"/>
      <c r="H120" s="76"/>
      <c r="I120" s="75"/>
      <c r="J120" s="75"/>
      <c r="K120" s="75"/>
    </row>
    <row r="121" spans="3:11" x14ac:dyDescent="0.25">
      <c r="C121" s="75"/>
      <c r="D121" s="76"/>
      <c r="E121" s="75"/>
      <c r="F121" s="76"/>
      <c r="G121" s="75"/>
      <c r="H121" s="76"/>
      <c r="I121" s="75"/>
      <c r="J121" s="75"/>
      <c r="K121" s="75"/>
    </row>
    <row r="122" spans="3:11" x14ac:dyDescent="0.25">
      <c r="C122" s="75"/>
      <c r="D122" s="76"/>
      <c r="E122" s="75"/>
      <c r="F122" s="76"/>
      <c r="G122" s="75"/>
      <c r="H122" s="76"/>
      <c r="I122" s="75"/>
      <c r="J122" s="75"/>
      <c r="K122" s="75"/>
    </row>
    <row r="123" spans="3:11" x14ac:dyDescent="0.25">
      <c r="C123" s="75"/>
      <c r="D123" s="76"/>
      <c r="E123" s="75"/>
      <c r="F123" s="76"/>
      <c r="G123" s="75"/>
      <c r="H123" s="76"/>
      <c r="I123" s="75"/>
      <c r="J123" s="75"/>
      <c r="K123" s="75"/>
    </row>
    <row r="124" spans="3:11" x14ac:dyDescent="0.25">
      <c r="C124" s="75"/>
      <c r="D124" s="76"/>
      <c r="E124" s="75"/>
      <c r="F124" s="76"/>
      <c r="G124" s="75"/>
      <c r="H124" s="76"/>
      <c r="I124" s="75"/>
      <c r="J124" s="75"/>
      <c r="K124" s="75"/>
    </row>
    <row r="125" spans="3:11" x14ac:dyDescent="0.25">
      <c r="C125" s="75"/>
      <c r="D125" s="76"/>
      <c r="E125" s="75"/>
      <c r="F125" s="76"/>
      <c r="G125" s="75"/>
      <c r="H125" s="76"/>
      <c r="I125" s="75"/>
      <c r="J125" s="75"/>
      <c r="K125" s="75"/>
    </row>
    <row r="126" spans="3:11" x14ac:dyDescent="0.25">
      <c r="C126" s="75"/>
      <c r="D126" s="76"/>
      <c r="E126" s="75"/>
      <c r="F126" s="76"/>
      <c r="G126" s="75"/>
      <c r="H126" s="76"/>
      <c r="I126" s="75"/>
      <c r="J126" s="75"/>
      <c r="K126" s="75"/>
    </row>
    <row r="127" spans="3:11" x14ac:dyDescent="0.25">
      <c r="C127" s="75"/>
      <c r="D127" s="76"/>
      <c r="E127" s="75"/>
      <c r="F127" s="76"/>
      <c r="G127" s="75"/>
      <c r="H127" s="76"/>
      <c r="I127" s="75"/>
      <c r="J127" s="75"/>
      <c r="K127" s="75"/>
    </row>
    <row r="128" spans="3:11" x14ac:dyDescent="0.25">
      <c r="C128" s="75"/>
      <c r="D128" s="76"/>
      <c r="E128" s="75"/>
      <c r="F128" s="76"/>
      <c r="G128" s="75"/>
      <c r="H128" s="76"/>
      <c r="I128" s="75"/>
      <c r="J128" s="75"/>
      <c r="K128" s="75"/>
    </row>
    <row r="129" spans="3:11" x14ac:dyDescent="0.25">
      <c r="C129" s="75"/>
      <c r="D129" s="76"/>
      <c r="E129" s="75"/>
      <c r="F129" s="76"/>
      <c r="G129" s="75"/>
      <c r="H129" s="76"/>
      <c r="I129" s="75"/>
      <c r="J129" s="75"/>
      <c r="K129" s="75"/>
    </row>
    <row r="130" spans="3:11" x14ac:dyDescent="0.25">
      <c r="C130" s="75"/>
      <c r="D130" s="76"/>
      <c r="E130" s="75"/>
      <c r="F130" s="76"/>
      <c r="G130" s="75"/>
      <c r="H130" s="76"/>
      <c r="I130" s="75"/>
      <c r="J130" s="75"/>
      <c r="K130" s="75"/>
    </row>
    <row r="131" spans="3:11" x14ac:dyDescent="0.25">
      <c r="C131" s="75"/>
      <c r="D131" s="76"/>
      <c r="E131" s="75"/>
      <c r="F131" s="76"/>
      <c r="G131" s="75"/>
      <c r="H131" s="76"/>
      <c r="I131" s="75"/>
      <c r="J131" s="75"/>
      <c r="K131" s="75"/>
    </row>
    <row r="132" spans="3:11" x14ac:dyDescent="0.25">
      <c r="C132" s="75"/>
      <c r="D132" s="76"/>
      <c r="E132" s="75"/>
      <c r="F132" s="76"/>
      <c r="G132" s="75"/>
      <c r="H132" s="76"/>
      <c r="I132" s="75"/>
      <c r="J132" s="75"/>
      <c r="K132" s="75"/>
    </row>
    <row r="133" spans="3:11" x14ac:dyDescent="0.25">
      <c r="C133" s="75"/>
      <c r="D133" s="76"/>
      <c r="E133" s="75"/>
      <c r="F133" s="76"/>
      <c r="G133" s="75"/>
      <c r="H133" s="76"/>
      <c r="I133" s="75"/>
      <c r="J133" s="75"/>
      <c r="K133" s="75"/>
    </row>
    <row r="134" spans="3:11" x14ac:dyDescent="0.25">
      <c r="C134" s="75"/>
      <c r="D134" s="76"/>
      <c r="E134" s="75"/>
      <c r="F134" s="76"/>
      <c r="G134" s="75"/>
      <c r="H134" s="76"/>
      <c r="I134" s="75"/>
      <c r="J134" s="75"/>
      <c r="K134" s="75"/>
    </row>
    <row r="135" spans="3:11" x14ac:dyDescent="0.25">
      <c r="C135" s="75"/>
      <c r="D135" s="76"/>
      <c r="E135" s="75"/>
      <c r="F135" s="76"/>
      <c r="G135" s="75"/>
      <c r="H135" s="76"/>
      <c r="I135" s="75"/>
      <c r="J135" s="75"/>
      <c r="K135" s="75"/>
    </row>
    <row r="136" spans="3:11" x14ac:dyDescent="0.25">
      <c r="C136" s="75"/>
      <c r="D136" s="76"/>
      <c r="E136" s="75"/>
      <c r="F136" s="76"/>
      <c r="G136" s="75"/>
      <c r="H136" s="76"/>
      <c r="I136" s="75"/>
      <c r="J136" s="75"/>
      <c r="K136" s="75"/>
    </row>
    <row r="137" spans="3:11" x14ac:dyDescent="0.25">
      <c r="C137" s="75"/>
      <c r="D137" s="76"/>
      <c r="E137" s="75"/>
      <c r="F137" s="76"/>
      <c r="G137" s="75"/>
      <c r="H137" s="76"/>
      <c r="I137" s="75"/>
      <c r="J137" s="75"/>
      <c r="K137" s="75"/>
    </row>
    <row r="138" spans="3:11" x14ac:dyDescent="0.25">
      <c r="C138" s="75"/>
      <c r="D138" s="76"/>
      <c r="E138" s="75"/>
      <c r="F138" s="76"/>
      <c r="G138" s="75"/>
      <c r="H138" s="76"/>
      <c r="I138" s="75"/>
      <c r="J138" s="75"/>
      <c r="K138" s="75"/>
    </row>
    <row r="139" spans="3:11" x14ac:dyDescent="0.25">
      <c r="C139" s="75"/>
      <c r="D139" s="76"/>
      <c r="E139" s="75"/>
      <c r="F139" s="76"/>
      <c r="G139" s="75"/>
      <c r="H139" s="76"/>
      <c r="I139" s="75"/>
      <c r="J139" s="75"/>
      <c r="K139" s="75"/>
    </row>
    <row r="140" spans="3:11" x14ac:dyDescent="0.25">
      <c r="C140" s="75"/>
      <c r="D140" s="76"/>
      <c r="E140" s="75"/>
      <c r="F140" s="76"/>
      <c r="G140" s="75"/>
      <c r="H140" s="76"/>
      <c r="I140" s="75"/>
      <c r="J140" s="75"/>
      <c r="K140" s="75"/>
    </row>
    <row r="141" spans="3:11" x14ac:dyDescent="0.25">
      <c r="C141" s="75"/>
      <c r="D141" s="76"/>
      <c r="E141" s="75"/>
      <c r="F141" s="76"/>
      <c r="G141" s="75"/>
      <c r="H141" s="76"/>
      <c r="I141" s="75"/>
      <c r="J141" s="75"/>
      <c r="K141" s="75"/>
    </row>
    <row r="142" spans="3:11" x14ac:dyDescent="0.25">
      <c r="C142" s="75"/>
      <c r="D142" s="76"/>
      <c r="E142" s="75"/>
      <c r="F142" s="76"/>
      <c r="G142" s="75"/>
      <c r="H142" s="76"/>
      <c r="I142" s="75"/>
      <c r="J142" s="75"/>
      <c r="K142" s="75"/>
    </row>
    <row r="143" spans="3:11" x14ac:dyDescent="0.25">
      <c r="C143" s="75"/>
      <c r="D143" s="76"/>
      <c r="E143" s="75"/>
      <c r="F143" s="76"/>
      <c r="G143" s="75"/>
      <c r="H143" s="76"/>
      <c r="I143" s="75"/>
      <c r="J143" s="75"/>
      <c r="K143" s="75"/>
    </row>
    <row r="144" spans="3:11" x14ac:dyDescent="0.25">
      <c r="C144" s="75"/>
      <c r="D144" s="76"/>
      <c r="E144" s="75"/>
      <c r="F144" s="76"/>
      <c r="G144" s="75"/>
      <c r="H144" s="76"/>
      <c r="I144" s="75"/>
      <c r="J144" s="75"/>
      <c r="K144" s="75"/>
    </row>
    <row r="145" spans="3:11" x14ac:dyDescent="0.25">
      <c r="C145" s="75"/>
      <c r="D145" s="76"/>
      <c r="E145" s="75"/>
      <c r="F145" s="76"/>
      <c r="G145" s="75"/>
      <c r="H145" s="76"/>
      <c r="I145" s="75"/>
      <c r="J145" s="75"/>
      <c r="K145" s="75"/>
    </row>
    <row r="146" spans="3:11" x14ac:dyDescent="0.25">
      <c r="C146" s="75"/>
      <c r="D146" s="76"/>
      <c r="E146" s="75"/>
      <c r="F146" s="76"/>
      <c r="G146" s="75"/>
      <c r="H146" s="76"/>
      <c r="I146" s="75"/>
      <c r="J146" s="75"/>
      <c r="K146" s="75"/>
    </row>
    <row r="147" spans="3:11" x14ac:dyDescent="0.25">
      <c r="C147" s="75"/>
      <c r="D147" s="76"/>
      <c r="E147" s="75"/>
      <c r="F147" s="76"/>
      <c r="G147" s="75"/>
      <c r="H147" s="76"/>
      <c r="I147" s="75"/>
      <c r="J147" s="75"/>
      <c r="K147" s="75"/>
    </row>
    <row r="148" spans="3:11" x14ac:dyDescent="0.25">
      <c r="C148" s="75"/>
      <c r="D148" s="76"/>
      <c r="E148" s="75"/>
      <c r="F148" s="76"/>
      <c r="G148" s="75"/>
      <c r="H148" s="76"/>
      <c r="I148" s="75"/>
      <c r="J148" s="75"/>
      <c r="K148" s="75"/>
    </row>
    <row r="149" spans="3:11" x14ac:dyDescent="0.25">
      <c r="C149" s="75"/>
      <c r="D149" s="76"/>
      <c r="E149" s="75"/>
      <c r="F149" s="76"/>
      <c r="G149" s="75"/>
      <c r="H149" s="76"/>
      <c r="I149" s="75"/>
      <c r="J149" s="75"/>
      <c r="K149" s="75"/>
    </row>
    <row r="150" spans="3:11" x14ac:dyDescent="0.25">
      <c r="C150" s="75"/>
      <c r="D150" s="76"/>
      <c r="E150" s="75"/>
      <c r="F150" s="76"/>
      <c r="G150" s="75"/>
      <c r="H150" s="76"/>
      <c r="I150" s="75"/>
      <c r="J150" s="75"/>
      <c r="K150" s="75"/>
    </row>
  </sheetData>
  <mergeCells count="5">
    <mergeCell ref="C3:D3"/>
    <mergeCell ref="E3:F3"/>
    <mergeCell ref="G3:H3"/>
    <mergeCell ref="A5:A7"/>
    <mergeCell ref="A8:A10"/>
  </mergeCells>
  <pageMargins left="0.7" right="0.19685039370078738" top="3.9370078740157487E-2" bottom="3.9370078740157487E-2" header="0" footer="0.3"/>
  <pageSetup paperSize="9" orientation="landscape"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Hoja52">
    <tabColor rgb="FF00B050"/>
  </sheetPr>
  <dimension ref="A1:K150"/>
  <sheetViews>
    <sheetView workbookViewId="0">
      <selection activeCell="F20" sqref="F20"/>
    </sheetView>
  </sheetViews>
  <sheetFormatPr baseColWidth="10" defaultRowHeight="15" x14ac:dyDescent="0.25"/>
  <cols>
    <col min="1" max="1" width="15.7109375" style="74" customWidth="1"/>
    <col min="2" max="11" width="12.7109375" style="74" customWidth="1"/>
    <col min="12" max="16384" width="11.42578125" style="74"/>
  </cols>
  <sheetData>
    <row r="1" spans="1:11" ht="15.75" x14ac:dyDescent="0.25">
      <c r="A1" s="218" t="s">
        <v>987</v>
      </c>
      <c r="B1" s="157"/>
      <c r="C1" s="157"/>
      <c r="D1" s="157"/>
      <c r="E1" s="157"/>
      <c r="F1" s="157"/>
      <c r="G1" s="157"/>
      <c r="H1" s="157"/>
    </row>
    <row r="2" spans="1:11" x14ac:dyDescent="0.25">
      <c r="A2" s="157"/>
      <c r="B2" s="157"/>
      <c r="C2" s="157"/>
      <c r="D2" s="157"/>
      <c r="E2" s="157"/>
      <c r="F2" s="157"/>
      <c r="G2" s="157"/>
      <c r="H2" s="157"/>
    </row>
    <row r="3" spans="1:11" x14ac:dyDescent="0.25">
      <c r="A3" s="381"/>
      <c r="B3" s="371"/>
      <c r="C3" s="1156" t="s">
        <v>1370</v>
      </c>
      <c r="D3" s="1157"/>
      <c r="E3" s="1156" t="s">
        <v>1371</v>
      </c>
      <c r="F3" s="1157"/>
      <c r="G3" s="1189" t="s">
        <v>26</v>
      </c>
      <c r="H3" s="1190"/>
    </row>
    <row r="4" spans="1:11" x14ac:dyDescent="0.25">
      <c r="A4" s="372"/>
      <c r="B4" s="372"/>
      <c r="C4" s="382" t="s">
        <v>175</v>
      </c>
      <c r="D4" s="391" t="s">
        <v>1519</v>
      </c>
      <c r="E4" s="382" t="s">
        <v>175</v>
      </c>
      <c r="F4" s="391" t="s">
        <v>1519</v>
      </c>
      <c r="G4" s="392" t="s">
        <v>1396</v>
      </c>
      <c r="H4" s="393" t="s">
        <v>1520</v>
      </c>
    </row>
    <row r="5" spans="1:11" x14ac:dyDescent="0.25">
      <c r="A5" s="1158" t="s">
        <v>1373</v>
      </c>
      <c r="B5" s="384" t="s">
        <v>1521</v>
      </c>
      <c r="C5" s="377">
        <v>8</v>
      </c>
      <c r="D5" s="387">
        <v>175.97</v>
      </c>
      <c r="E5" s="377">
        <v>437</v>
      </c>
      <c r="F5" s="387">
        <v>8737.64</v>
      </c>
      <c r="G5" s="378">
        <v>445</v>
      </c>
      <c r="H5" s="388">
        <v>8913.61</v>
      </c>
    </row>
    <row r="6" spans="1:11" x14ac:dyDescent="0.25">
      <c r="A6" s="1175"/>
      <c r="B6" s="384" t="s">
        <v>1522</v>
      </c>
      <c r="C6" s="377">
        <v>0</v>
      </c>
      <c r="D6" s="387">
        <v>0</v>
      </c>
      <c r="E6" s="377">
        <v>0</v>
      </c>
      <c r="F6" s="387">
        <v>0</v>
      </c>
      <c r="G6" s="378">
        <v>0</v>
      </c>
      <c r="H6" s="388">
        <v>0</v>
      </c>
    </row>
    <row r="7" spans="1:11" x14ac:dyDescent="0.25">
      <c r="A7" s="1159"/>
      <c r="B7" s="385" t="s">
        <v>26</v>
      </c>
      <c r="C7" s="378">
        <v>8</v>
      </c>
      <c r="D7" s="388">
        <v>175.97</v>
      </c>
      <c r="E7" s="378">
        <v>437</v>
      </c>
      <c r="F7" s="388">
        <v>8737.64</v>
      </c>
      <c r="G7" s="378">
        <v>445</v>
      </c>
      <c r="H7" s="388">
        <v>8913.61</v>
      </c>
    </row>
    <row r="8" spans="1:11" x14ac:dyDescent="0.25">
      <c r="A8" s="1158" t="s">
        <v>1374</v>
      </c>
      <c r="B8" s="384" t="s">
        <v>1521</v>
      </c>
      <c r="C8" s="377">
        <v>1</v>
      </c>
      <c r="D8" s="387">
        <v>12.5</v>
      </c>
      <c r="E8" s="377">
        <v>404</v>
      </c>
      <c r="F8" s="387">
        <v>8657.73</v>
      </c>
      <c r="G8" s="378">
        <v>405</v>
      </c>
      <c r="H8" s="388">
        <v>8670.23</v>
      </c>
    </row>
    <row r="9" spans="1:11" x14ac:dyDescent="0.25">
      <c r="A9" s="1175"/>
      <c r="B9" s="384" t="s">
        <v>1522</v>
      </c>
      <c r="C9" s="377">
        <v>0</v>
      </c>
      <c r="D9" s="387">
        <v>0</v>
      </c>
      <c r="E9" s="377">
        <v>0</v>
      </c>
      <c r="F9" s="387">
        <v>0</v>
      </c>
      <c r="G9" s="378">
        <v>0</v>
      </c>
      <c r="H9" s="388">
        <v>0</v>
      </c>
    </row>
    <row r="10" spans="1:11" x14ac:dyDescent="0.25">
      <c r="A10" s="1159"/>
      <c r="B10" s="385" t="s">
        <v>26</v>
      </c>
      <c r="C10" s="378">
        <v>1</v>
      </c>
      <c r="D10" s="388">
        <v>12.5</v>
      </c>
      <c r="E10" s="378">
        <v>404</v>
      </c>
      <c r="F10" s="388">
        <v>8657.73</v>
      </c>
      <c r="G10" s="378">
        <v>405</v>
      </c>
      <c r="H10" s="388">
        <v>8670.23</v>
      </c>
    </row>
    <row r="11" spans="1:11" x14ac:dyDescent="0.25">
      <c r="A11" s="385" t="s">
        <v>26</v>
      </c>
      <c r="B11" s="414"/>
      <c r="C11" s="378">
        <v>9</v>
      </c>
      <c r="D11" s="388">
        <v>188.47</v>
      </c>
      <c r="E11" s="378">
        <v>841</v>
      </c>
      <c r="F11" s="388">
        <v>17395.37</v>
      </c>
      <c r="G11" s="378">
        <v>850</v>
      </c>
      <c r="H11" s="388">
        <v>17583.849999999999</v>
      </c>
    </row>
    <row r="12" spans="1:11" x14ac:dyDescent="0.25">
      <c r="A12" s="75"/>
      <c r="B12" s="75"/>
      <c r="C12" s="75"/>
    </row>
    <row r="13" spans="1:11" x14ac:dyDescent="0.25">
      <c r="A13" s="75"/>
      <c r="B13" s="75"/>
      <c r="C13" s="75"/>
    </row>
    <row r="14" spans="1:11" x14ac:dyDescent="0.25">
      <c r="A14" s="75"/>
      <c r="B14" s="75"/>
      <c r="C14" s="75"/>
    </row>
    <row r="15" spans="1:11" x14ac:dyDescent="0.25">
      <c r="A15" s="75"/>
      <c r="B15" s="75"/>
      <c r="C15" s="75"/>
    </row>
    <row r="16" spans="1:11" x14ac:dyDescent="0.25">
      <c r="C16" s="75"/>
      <c r="D16" s="76"/>
      <c r="E16" s="75"/>
      <c r="F16" s="76"/>
      <c r="G16" s="75"/>
      <c r="H16" s="76"/>
      <c r="I16" s="75"/>
      <c r="J16" s="75"/>
      <c r="K16" s="75"/>
    </row>
    <row r="17" spans="3:11" x14ac:dyDescent="0.25">
      <c r="C17" s="75"/>
      <c r="D17" s="76"/>
      <c r="E17" s="75"/>
      <c r="F17" s="76"/>
      <c r="G17" s="75"/>
      <c r="H17" s="76"/>
      <c r="I17" s="75"/>
      <c r="J17" s="75"/>
      <c r="K17" s="75"/>
    </row>
    <row r="18" spans="3:11" x14ac:dyDescent="0.25">
      <c r="C18" s="75"/>
      <c r="D18" s="76"/>
      <c r="E18" s="75"/>
      <c r="F18" s="76"/>
      <c r="G18" s="75"/>
      <c r="H18" s="76"/>
      <c r="I18" s="75"/>
      <c r="J18" s="75"/>
      <c r="K18" s="75"/>
    </row>
    <row r="19" spans="3:11" x14ac:dyDescent="0.25">
      <c r="C19" s="75"/>
      <c r="D19" s="76"/>
      <c r="E19" s="75"/>
      <c r="F19" s="76"/>
      <c r="G19" s="75"/>
      <c r="H19" s="76"/>
      <c r="I19" s="75"/>
      <c r="J19" s="75"/>
      <c r="K19" s="75"/>
    </row>
    <row r="20" spans="3:11" x14ac:dyDescent="0.25">
      <c r="C20" s="75"/>
      <c r="D20" s="76"/>
      <c r="E20" s="75"/>
      <c r="F20" s="76"/>
      <c r="G20" s="75"/>
      <c r="H20" s="76"/>
      <c r="I20" s="75"/>
      <c r="J20" s="75"/>
      <c r="K20" s="75"/>
    </row>
    <row r="21" spans="3:11" x14ac:dyDescent="0.25">
      <c r="C21" s="75"/>
      <c r="D21" s="76"/>
      <c r="E21" s="75"/>
      <c r="F21" s="76"/>
      <c r="G21" s="75"/>
      <c r="H21" s="76"/>
      <c r="I21" s="75"/>
      <c r="J21" s="75"/>
      <c r="K21" s="75"/>
    </row>
    <row r="22" spans="3:11" x14ac:dyDescent="0.25">
      <c r="C22" s="75"/>
      <c r="D22" s="76"/>
      <c r="E22" s="75"/>
      <c r="F22" s="76"/>
      <c r="G22" s="75"/>
      <c r="H22" s="76"/>
      <c r="I22" s="75"/>
      <c r="J22" s="75"/>
      <c r="K22" s="75"/>
    </row>
    <row r="23" spans="3:11" x14ac:dyDescent="0.25">
      <c r="C23" s="75"/>
      <c r="D23" s="76"/>
      <c r="E23" s="75"/>
      <c r="F23" s="76"/>
      <c r="G23" s="75"/>
      <c r="H23" s="76"/>
      <c r="I23" s="75"/>
      <c r="J23" s="75"/>
      <c r="K23" s="75"/>
    </row>
    <row r="24" spans="3:11" x14ac:dyDescent="0.25">
      <c r="C24" s="75"/>
      <c r="D24" s="76"/>
      <c r="E24" s="75"/>
      <c r="F24" s="76"/>
      <c r="G24" s="75"/>
      <c r="H24" s="76"/>
      <c r="I24" s="75"/>
      <c r="J24" s="75"/>
      <c r="K24" s="75"/>
    </row>
    <row r="25" spans="3:11" x14ac:dyDescent="0.25">
      <c r="C25" s="75"/>
      <c r="D25" s="76"/>
      <c r="E25" s="75"/>
      <c r="F25" s="76"/>
      <c r="G25" s="75"/>
      <c r="H25" s="76"/>
      <c r="I25" s="75"/>
      <c r="J25" s="75"/>
      <c r="K25" s="75"/>
    </row>
    <row r="26" spans="3:11" x14ac:dyDescent="0.25">
      <c r="C26" s="75"/>
      <c r="D26" s="76"/>
      <c r="E26" s="75"/>
      <c r="F26" s="76"/>
      <c r="G26" s="75"/>
      <c r="H26" s="76"/>
      <c r="I26" s="75"/>
      <c r="J26" s="75"/>
      <c r="K26" s="75"/>
    </row>
    <row r="27" spans="3:11" x14ac:dyDescent="0.25">
      <c r="C27" s="75"/>
      <c r="D27" s="76"/>
      <c r="E27" s="75"/>
      <c r="F27" s="76"/>
      <c r="G27" s="75"/>
      <c r="H27" s="76"/>
      <c r="I27" s="75"/>
      <c r="J27" s="75"/>
      <c r="K27" s="75"/>
    </row>
    <row r="28" spans="3:11" x14ac:dyDescent="0.25">
      <c r="C28" s="75"/>
      <c r="D28" s="76"/>
      <c r="E28" s="75"/>
      <c r="F28" s="76"/>
      <c r="G28" s="75"/>
      <c r="H28" s="76"/>
      <c r="I28" s="75"/>
      <c r="J28" s="75"/>
      <c r="K28" s="75"/>
    </row>
    <row r="29" spans="3:11" x14ac:dyDescent="0.25">
      <c r="C29" s="75"/>
      <c r="D29" s="76"/>
      <c r="E29" s="75"/>
      <c r="F29" s="76"/>
      <c r="G29" s="75"/>
      <c r="H29" s="76"/>
      <c r="I29" s="75"/>
      <c r="J29" s="75"/>
      <c r="K29" s="75"/>
    </row>
    <row r="30" spans="3:11" x14ac:dyDescent="0.25">
      <c r="C30" s="75"/>
      <c r="D30" s="76"/>
      <c r="E30" s="75"/>
      <c r="F30" s="76"/>
      <c r="G30" s="75"/>
      <c r="H30" s="76"/>
      <c r="I30" s="75"/>
      <c r="J30" s="75"/>
      <c r="K30" s="75"/>
    </row>
    <row r="31" spans="3:11" x14ac:dyDescent="0.25">
      <c r="C31" s="75"/>
      <c r="D31" s="76"/>
      <c r="E31" s="75"/>
      <c r="F31" s="76"/>
      <c r="G31" s="75"/>
      <c r="H31" s="76"/>
      <c r="I31" s="75"/>
      <c r="J31" s="75"/>
      <c r="K31" s="75"/>
    </row>
    <row r="32" spans="3:11" x14ac:dyDescent="0.25">
      <c r="C32" s="75"/>
      <c r="D32" s="76"/>
      <c r="E32" s="75"/>
      <c r="F32" s="76"/>
      <c r="G32" s="75"/>
      <c r="H32" s="76"/>
      <c r="I32" s="75"/>
      <c r="J32" s="75"/>
      <c r="K32" s="75"/>
    </row>
    <row r="33" spans="3:11" x14ac:dyDescent="0.25">
      <c r="C33" s="75"/>
      <c r="D33" s="76"/>
      <c r="E33" s="75"/>
      <c r="F33" s="76"/>
      <c r="G33" s="75"/>
      <c r="H33" s="76"/>
      <c r="I33" s="75"/>
      <c r="J33" s="75"/>
      <c r="K33" s="75"/>
    </row>
    <row r="34" spans="3:11" x14ac:dyDescent="0.25">
      <c r="C34" s="75"/>
      <c r="D34" s="76"/>
      <c r="E34" s="75"/>
      <c r="F34" s="76"/>
      <c r="G34" s="75"/>
      <c r="H34" s="76"/>
      <c r="I34" s="75"/>
      <c r="J34" s="75"/>
      <c r="K34" s="75"/>
    </row>
    <row r="35" spans="3:11" x14ac:dyDescent="0.25">
      <c r="C35" s="75"/>
      <c r="D35" s="76"/>
      <c r="E35" s="75"/>
      <c r="F35" s="76"/>
      <c r="G35" s="75"/>
      <c r="H35" s="76"/>
      <c r="I35" s="75"/>
      <c r="J35" s="75"/>
      <c r="K35" s="75"/>
    </row>
    <row r="36" spans="3:11" x14ac:dyDescent="0.25">
      <c r="C36" s="75"/>
      <c r="D36" s="76"/>
      <c r="E36" s="75"/>
      <c r="F36" s="76"/>
      <c r="G36" s="75"/>
      <c r="H36" s="76"/>
      <c r="I36" s="75"/>
      <c r="J36" s="75"/>
      <c r="K36" s="75"/>
    </row>
    <row r="37" spans="3:11" x14ac:dyDescent="0.25">
      <c r="C37" s="75"/>
      <c r="D37" s="76"/>
      <c r="E37" s="75"/>
      <c r="F37" s="76"/>
      <c r="G37" s="75"/>
      <c r="H37" s="76"/>
      <c r="I37" s="75"/>
      <c r="J37" s="75"/>
      <c r="K37" s="75"/>
    </row>
    <row r="38" spans="3:11" x14ac:dyDescent="0.25">
      <c r="C38" s="75"/>
      <c r="D38" s="76"/>
      <c r="E38" s="75"/>
      <c r="F38" s="76"/>
      <c r="G38" s="75"/>
      <c r="H38" s="76"/>
      <c r="I38" s="75"/>
      <c r="J38" s="75"/>
      <c r="K38" s="75"/>
    </row>
    <row r="39" spans="3:11" x14ac:dyDescent="0.25">
      <c r="C39" s="75"/>
      <c r="D39" s="76"/>
      <c r="E39" s="75"/>
      <c r="F39" s="76"/>
      <c r="G39" s="75"/>
      <c r="H39" s="76"/>
      <c r="I39" s="75"/>
      <c r="J39" s="75"/>
      <c r="K39" s="75"/>
    </row>
    <row r="40" spans="3:11" x14ac:dyDescent="0.25">
      <c r="C40" s="75"/>
      <c r="D40" s="76"/>
      <c r="E40" s="75"/>
      <c r="F40" s="76"/>
      <c r="G40" s="75"/>
      <c r="H40" s="76"/>
      <c r="I40" s="75"/>
      <c r="J40" s="75"/>
      <c r="K40" s="75"/>
    </row>
    <row r="41" spans="3:11" x14ac:dyDescent="0.25">
      <c r="C41" s="75"/>
      <c r="D41" s="76"/>
      <c r="E41" s="75"/>
      <c r="F41" s="76"/>
      <c r="G41" s="75"/>
      <c r="H41" s="76"/>
      <c r="I41" s="75"/>
      <c r="J41" s="75"/>
      <c r="K41" s="75"/>
    </row>
    <row r="42" spans="3:11" x14ac:dyDescent="0.25">
      <c r="C42" s="75"/>
      <c r="D42" s="76"/>
      <c r="E42" s="75"/>
      <c r="F42" s="76"/>
      <c r="G42" s="75"/>
      <c r="H42" s="76"/>
      <c r="I42" s="75"/>
      <c r="J42" s="75"/>
      <c r="K42" s="75"/>
    </row>
    <row r="43" spans="3:11" x14ac:dyDescent="0.25">
      <c r="C43" s="75"/>
      <c r="D43" s="76"/>
      <c r="E43" s="75"/>
      <c r="F43" s="76"/>
      <c r="G43" s="75"/>
      <c r="H43" s="76"/>
      <c r="I43" s="75"/>
      <c r="J43" s="75"/>
      <c r="K43" s="75"/>
    </row>
    <row r="44" spans="3:11" x14ac:dyDescent="0.25">
      <c r="C44" s="75"/>
      <c r="D44" s="76"/>
      <c r="E44" s="75"/>
      <c r="F44" s="76"/>
      <c r="G44" s="75"/>
      <c r="H44" s="76"/>
      <c r="I44" s="75"/>
      <c r="J44" s="75"/>
      <c r="K44" s="75"/>
    </row>
    <row r="45" spans="3:11" x14ac:dyDescent="0.25">
      <c r="C45" s="75"/>
      <c r="D45" s="76"/>
      <c r="E45" s="75"/>
      <c r="F45" s="76"/>
      <c r="G45" s="75"/>
      <c r="H45" s="76"/>
      <c r="I45" s="75"/>
      <c r="J45" s="75"/>
      <c r="K45" s="75"/>
    </row>
    <row r="46" spans="3:11" x14ac:dyDescent="0.25">
      <c r="C46" s="75"/>
      <c r="D46" s="76"/>
      <c r="E46" s="75"/>
      <c r="F46" s="76"/>
      <c r="G46" s="75"/>
      <c r="H46" s="76"/>
      <c r="I46" s="75"/>
      <c r="J46" s="75"/>
      <c r="K46" s="75"/>
    </row>
    <row r="47" spans="3:11" x14ac:dyDescent="0.25">
      <c r="C47" s="75"/>
      <c r="D47" s="76"/>
      <c r="E47" s="75"/>
      <c r="F47" s="76"/>
      <c r="G47" s="75"/>
      <c r="H47" s="76"/>
      <c r="I47" s="75"/>
      <c r="J47" s="75"/>
      <c r="K47" s="75"/>
    </row>
    <row r="48" spans="3:11" x14ac:dyDescent="0.25">
      <c r="C48" s="75"/>
      <c r="D48" s="76"/>
      <c r="E48" s="75"/>
      <c r="F48" s="76"/>
      <c r="G48" s="75"/>
      <c r="H48" s="76"/>
      <c r="I48" s="75"/>
      <c r="J48" s="75"/>
      <c r="K48" s="75"/>
    </row>
    <row r="49" spans="3:11" x14ac:dyDescent="0.25">
      <c r="C49" s="75"/>
      <c r="D49" s="76"/>
      <c r="E49" s="75"/>
      <c r="F49" s="76"/>
      <c r="G49" s="75"/>
      <c r="H49" s="76"/>
      <c r="I49" s="75"/>
      <c r="J49" s="75"/>
      <c r="K49" s="75"/>
    </row>
    <row r="50" spans="3:11" x14ac:dyDescent="0.25">
      <c r="C50" s="75"/>
      <c r="D50" s="76"/>
      <c r="E50" s="75"/>
      <c r="F50" s="76"/>
      <c r="G50" s="75"/>
      <c r="H50" s="76"/>
      <c r="I50" s="75"/>
      <c r="J50" s="75"/>
      <c r="K50" s="75"/>
    </row>
    <row r="51" spans="3:11" x14ac:dyDescent="0.25">
      <c r="C51" s="75"/>
      <c r="D51" s="76"/>
      <c r="E51" s="75"/>
      <c r="F51" s="76"/>
      <c r="G51" s="75"/>
      <c r="H51" s="76"/>
      <c r="I51" s="75"/>
      <c r="J51" s="75"/>
      <c r="K51" s="75"/>
    </row>
    <row r="52" spans="3:11" x14ac:dyDescent="0.25">
      <c r="C52" s="75"/>
      <c r="D52" s="76"/>
      <c r="E52" s="75"/>
      <c r="F52" s="76"/>
      <c r="G52" s="75"/>
      <c r="H52" s="76"/>
      <c r="I52" s="75"/>
      <c r="J52" s="75"/>
      <c r="K52" s="75"/>
    </row>
    <row r="53" spans="3:11" x14ac:dyDescent="0.25">
      <c r="C53" s="75"/>
      <c r="D53" s="76"/>
      <c r="E53" s="75"/>
      <c r="F53" s="76"/>
      <c r="G53" s="75"/>
      <c r="H53" s="76"/>
      <c r="I53" s="75"/>
      <c r="J53" s="75"/>
      <c r="K53" s="75"/>
    </row>
    <row r="54" spans="3:11" x14ac:dyDescent="0.25">
      <c r="C54" s="75"/>
      <c r="D54" s="76"/>
      <c r="E54" s="75"/>
      <c r="F54" s="76"/>
      <c r="G54" s="75"/>
      <c r="H54" s="76"/>
      <c r="I54" s="75"/>
      <c r="J54" s="75"/>
      <c r="K54" s="75"/>
    </row>
    <row r="55" spans="3:11" x14ac:dyDescent="0.25">
      <c r="C55" s="75"/>
      <c r="D55" s="76"/>
      <c r="E55" s="75"/>
      <c r="F55" s="76"/>
      <c r="G55" s="75"/>
      <c r="H55" s="76"/>
      <c r="I55" s="75"/>
      <c r="J55" s="75"/>
      <c r="K55" s="75"/>
    </row>
    <row r="56" spans="3:11" x14ac:dyDescent="0.25">
      <c r="C56" s="75"/>
      <c r="D56" s="76"/>
      <c r="E56" s="75"/>
      <c r="F56" s="76"/>
      <c r="G56" s="75"/>
      <c r="H56" s="76"/>
      <c r="I56" s="75"/>
      <c r="J56" s="75"/>
      <c r="K56" s="75"/>
    </row>
    <row r="57" spans="3:11" x14ac:dyDescent="0.25">
      <c r="C57" s="75"/>
      <c r="D57" s="76"/>
      <c r="E57" s="75"/>
      <c r="F57" s="76"/>
      <c r="G57" s="75"/>
      <c r="H57" s="76"/>
      <c r="I57" s="75"/>
      <c r="J57" s="75"/>
      <c r="K57" s="75"/>
    </row>
    <row r="58" spans="3:11" x14ac:dyDescent="0.25">
      <c r="C58" s="75"/>
      <c r="D58" s="76"/>
      <c r="E58" s="75"/>
      <c r="F58" s="76"/>
      <c r="G58" s="75"/>
      <c r="H58" s="76"/>
      <c r="I58" s="75"/>
      <c r="J58" s="75"/>
      <c r="K58" s="75"/>
    </row>
    <row r="59" spans="3:11" x14ac:dyDescent="0.25">
      <c r="C59" s="75"/>
      <c r="D59" s="76"/>
      <c r="E59" s="75"/>
      <c r="F59" s="76"/>
      <c r="G59" s="75"/>
      <c r="H59" s="76"/>
      <c r="I59" s="75"/>
      <c r="J59" s="75"/>
      <c r="K59" s="75"/>
    </row>
    <row r="60" spans="3:11" x14ac:dyDescent="0.25">
      <c r="C60" s="75"/>
      <c r="D60" s="76"/>
      <c r="E60" s="75"/>
      <c r="F60" s="76"/>
      <c r="G60" s="75"/>
      <c r="H60" s="76"/>
      <c r="I60" s="75"/>
      <c r="J60" s="75"/>
      <c r="K60" s="75"/>
    </row>
    <row r="61" spans="3:11" x14ac:dyDescent="0.25">
      <c r="C61" s="75"/>
      <c r="D61" s="76"/>
      <c r="E61" s="75"/>
      <c r="F61" s="76"/>
      <c r="G61" s="75"/>
      <c r="H61" s="76"/>
      <c r="I61" s="75"/>
      <c r="J61" s="75"/>
      <c r="K61" s="75"/>
    </row>
    <row r="62" spans="3:11" x14ac:dyDescent="0.25">
      <c r="C62" s="75"/>
      <c r="D62" s="76"/>
      <c r="E62" s="75"/>
      <c r="F62" s="76"/>
      <c r="G62" s="75"/>
      <c r="H62" s="76"/>
      <c r="I62" s="75"/>
      <c r="J62" s="75"/>
      <c r="K62" s="75"/>
    </row>
    <row r="63" spans="3:11" x14ac:dyDescent="0.25">
      <c r="C63" s="75"/>
      <c r="D63" s="76"/>
      <c r="E63" s="75"/>
      <c r="F63" s="76"/>
      <c r="G63" s="75"/>
      <c r="H63" s="76"/>
      <c r="I63" s="75"/>
      <c r="J63" s="75"/>
      <c r="K63" s="75"/>
    </row>
    <row r="64" spans="3:11" x14ac:dyDescent="0.25">
      <c r="C64" s="75"/>
      <c r="D64" s="76"/>
      <c r="E64" s="75"/>
      <c r="F64" s="76"/>
      <c r="G64" s="75"/>
      <c r="H64" s="76"/>
      <c r="I64" s="75"/>
      <c r="J64" s="75"/>
      <c r="K64" s="75"/>
    </row>
    <row r="65" spans="3:11" x14ac:dyDescent="0.25">
      <c r="C65" s="75"/>
      <c r="D65" s="76"/>
      <c r="E65" s="75"/>
      <c r="F65" s="76"/>
      <c r="G65" s="75"/>
      <c r="H65" s="76"/>
      <c r="I65" s="75"/>
      <c r="J65" s="75"/>
      <c r="K65" s="75"/>
    </row>
    <row r="66" spans="3:11" x14ac:dyDescent="0.25">
      <c r="C66" s="75"/>
      <c r="D66" s="76"/>
      <c r="E66" s="75"/>
      <c r="F66" s="76"/>
      <c r="G66" s="75"/>
      <c r="H66" s="76"/>
      <c r="I66" s="75"/>
      <c r="J66" s="75"/>
      <c r="K66" s="75"/>
    </row>
    <row r="67" spans="3:11" x14ac:dyDescent="0.25">
      <c r="C67" s="75"/>
      <c r="D67" s="76"/>
      <c r="E67" s="75"/>
      <c r="F67" s="76"/>
      <c r="G67" s="75"/>
      <c r="H67" s="76"/>
      <c r="I67" s="75"/>
      <c r="J67" s="75"/>
      <c r="K67" s="75"/>
    </row>
    <row r="68" spans="3:11" x14ac:dyDescent="0.25">
      <c r="C68" s="75"/>
      <c r="D68" s="76"/>
      <c r="E68" s="75"/>
      <c r="F68" s="76"/>
      <c r="G68" s="75"/>
      <c r="H68" s="76"/>
      <c r="I68" s="75"/>
      <c r="J68" s="75"/>
      <c r="K68" s="75"/>
    </row>
    <row r="69" spans="3:11" x14ac:dyDescent="0.25">
      <c r="C69" s="75"/>
      <c r="D69" s="76"/>
      <c r="E69" s="75"/>
      <c r="F69" s="76"/>
      <c r="G69" s="75"/>
      <c r="H69" s="76"/>
      <c r="I69" s="75"/>
      <c r="J69" s="75"/>
      <c r="K69" s="75"/>
    </row>
    <row r="70" spans="3:11" x14ac:dyDescent="0.25">
      <c r="C70" s="75"/>
      <c r="D70" s="76"/>
      <c r="E70" s="75"/>
      <c r="F70" s="76"/>
      <c r="G70" s="75"/>
      <c r="H70" s="76"/>
      <c r="I70" s="75"/>
      <c r="J70" s="75"/>
      <c r="K70" s="75"/>
    </row>
    <row r="71" spans="3:11" x14ac:dyDescent="0.25">
      <c r="C71" s="75"/>
      <c r="D71" s="76"/>
      <c r="E71" s="75"/>
      <c r="F71" s="76"/>
      <c r="G71" s="75"/>
      <c r="H71" s="76"/>
      <c r="I71" s="75"/>
      <c r="J71" s="75"/>
      <c r="K71" s="75"/>
    </row>
    <row r="72" spans="3:11" x14ac:dyDescent="0.25">
      <c r="C72" s="75"/>
      <c r="D72" s="76"/>
      <c r="E72" s="75"/>
      <c r="F72" s="76"/>
      <c r="G72" s="75"/>
      <c r="H72" s="76"/>
      <c r="I72" s="75"/>
      <c r="J72" s="75"/>
      <c r="K72" s="75"/>
    </row>
    <row r="73" spans="3:11" x14ac:dyDescent="0.25">
      <c r="C73" s="75"/>
      <c r="D73" s="76"/>
      <c r="E73" s="75"/>
      <c r="F73" s="76"/>
      <c r="G73" s="75"/>
      <c r="H73" s="76"/>
      <c r="I73" s="75"/>
      <c r="J73" s="75"/>
      <c r="K73" s="75"/>
    </row>
    <row r="74" spans="3:11" x14ac:dyDescent="0.25">
      <c r="C74" s="75"/>
      <c r="D74" s="76"/>
      <c r="E74" s="75"/>
      <c r="F74" s="76"/>
      <c r="G74" s="75"/>
      <c r="H74" s="76"/>
      <c r="I74" s="75"/>
      <c r="J74" s="75"/>
      <c r="K74" s="75"/>
    </row>
    <row r="75" spans="3:11" x14ac:dyDescent="0.25">
      <c r="C75" s="75"/>
      <c r="D75" s="76"/>
      <c r="E75" s="75"/>
      <c r="F75" s="76"/>
      <c r="G75" s="75"/>
      <c r="H75" s="76"/>
      <c r="I75" s="75"/>
      <c r="J75" s="75"/>
      <c r="K75" s="75"/>
    </row>
    <row r="76" spans="3:11" x14ac:dyDescent="0.25">
      <c r="C76" s="75"/>
      <c r="D76" s="76"/>
      <c r="E76" s="75"/>
      <c r="F76" s="76"/>
      <c r="G76" s="75"/>
      <c r="H76" s="76"/>
      <c r="I76" s="75"/>
      <c r="J76" s="75"/>
      <c r="K76" s="75"/>
    </row>
    <row r="77" spans="3:11" x14ac:dyDescent="0.25">
      <c r="C77" s="75"/>
      <c r="D77" s="76"/>
      <c r="E77" s="75"/>
      <c r="F77" s="76"/>
      <c r="G77" s="75"/>
      <c r="H77" s="76"/>
      <c r="I77" s="75"/>
      <c r="J77" s="75"/>
      <c r="K77" s="75"/>
    </row>
    <row r="78" spans="3:11" x14ac:dyDescent="0.25">
      <c r="C78" s="75"/>
      <c r="D78" s="76"/>
      <c r="E78" s="75"/>
      <c r="F78" s="76"/>
      <c r="G78" s="75"/>
      <c r="H78" s="76"/>
      <c r="I78" s="75"/>
      <c r="J78" s="75"/>
      <c r="K78" s="75"/>
    </row>
    <row r="79" spans="3:11" x14ac:dyDescent="0.25">
      <c r="C79" s="75"/>
      <c r="D79" s="76"/>
      <c r="E79" s="75"/>
      <c r="F79" s="76"/>
      <c r="G79" s="75"/>
      <c r="H79" s="76"/>
      <c r="I79" s="75"/>
      <c r="J79" s="75"/>
      <c r="K79" s="75"/>
    </row>
    <row r="80" spans="3:11" x14ac:dyDescent="0.25">
      <c r="C80" s="75"/>
      <c r="D80" s="76"/>
      <c r="E80" s="75"/>
      <c r="F80" s="76"/>
      <c r="G80" s="75"/>
      <c r="H80" s="76"/>
      <c r="I80" s="75"/>
      <c r="J80" s="75"/>
      <c r="K80" s="75"/>
    </row>
    <row r="81" spans="3:11" x14ac:dyDescent="0.25">
      <c r="C81" s="75"/>
      <c r="D81" s="76"/>
      <c r="E81" s="75"/>
      <c r="F81" s="76"/>
      <c r="G81" s="75"/>
      <c r="H81" s="76"/>
      <c r="I81" s="75"/>
      <c r="J81" s="75"/>
      <c r="K81" s="75"/>
    </row>
    <row r="82" spans="3:11" x14ac:dyDescent="0.25">
      <c r="C82" s="75"/>
      <c r="D82" s="76"/>
      <c r="E82" s="75"/>
      <c r="F82" s="76"/>
      <c r="G82" s="75"/>
      <c r="H82" s="76"/>
      <c r="I82" s="75"/>
      <c r="J82" s="75"/>
      <c r="K82" s="75"/>
    </row>
    <row r="83" spans="3:11" x14ac:dyDescent="0.25">
      <c r="C83" s="75"/>
      <c r="D83" s="76"/>
      <c r="E83" s="75"/>
      <c r="F83" s="76"/>
      <c r="G83" s="75"/>
      <c r="H83" s="76"/>
      <c r="I83" s="75"/>
      <c r="J83" s="75"/>
      <c r="K83" s="75"/>
    </row>
    <row r="84" spans="3:11" x14ac:dyDescent="0.25">
      <c r="C84" s="75"/>
      <c r="D84" s="76"/>
      <c r="E84" s="75"/>
      <c r="F84" s="76"/>
      <c r="G84" s="75"/>
      <c r="H84" s="76"/>
      <c r="I84" s="75"/>
      <c r="J84" s="75"/>
      <c r="K84" s="75"/>
    </row>
    <row r="85" spans="3:11" x14ac:dyDescent="0.25">
      <c r="C85" s="75"/>
      <c r="D85" s="76"/>
      <c r="E85" s="75"/>
      <c r="F85" s="76"/>
      <c r="G85" s="75"/>
      <c r="H85" s="76"/>
      <c r="I85" s="75"/>
      <c r="J85" s="75"/>
      <c r="K85" s="75"/>
    </row>
    <row r="86" spans="3:11" x14ac:dyDescent="0.25">
      <c r="C86" s="75"/>
      <c r="D86" s="76"/>
      <c r="E86" s="75"/>
      <c r="F86" s="76"/>
      <c r="G86" s="75"/>
      <c r="H86" s="76"/>
      <c r="I86" s="75"/>
      <c r="J86" s="75"/>
      <c r="K86" s="75"/>
    </row>
    <row r="87" spans="3:11" x14ac:dyDescent="0.25">
      <c r="C87" s="75"/>
      <c r="D87" s="76"/>
      <c r="E87" s="75"/>
      <c r="F87" s="76"/>
      <c r="G87" s="75"/>
      <c r="H87" s="76"/>
      <c r="I87" s="75"/>
      <c r="J87" s="75"/>
      <c r="K87" s="75"/>
    </row>
    <row r="88" spans="3:11" x14ac:dyDescent="0.25">
      <c r="C88" s="75"/>
      <c r="D88" s="76"/>
      <c r="E88" s="75"/>
      <c r="F88" s="76"/>
      <c r="G88" s="75"/>
      <c r="H88" s="76"/>
      <c r="I88" s="75"/>
      <c r="J88" s="75"/>
      <c r="K88" s="75"/>
    </row>
    <row r="89" spans="3:11" x14ac:dyDescent="0.25">
      <c r="C89" s="75"/>
      <c r="D89" s="76"/>
      <c r="E89" s="75"/>
      <c r="F89" s="76"/>
      <c r="G89" s="75"/>
      <c r="H89" s="76"/>
      <c r="I89" s="75"/>
      <c r="J89" s="75"/>
      <c r="K89" s="75"/>
    </row>
    <row r="90" spans="3:11" x14ac:dyDescent="0.25">
      <c r="C90" s="75"/>
      <c r="D90" s="76"/>
      <c r="E90" s="75"/>
      <c r="F90" s="76"/>
      <c r="G90" s="75"/>
      <c r="H90" s="76"/>
      <c r="I90" s="75"/>
      <c r="J90" s="75"/>
      <c r="K90" s="75"/>
    </row>
    <row r="91" spans="3:11" x14ac:dyDescent="0.25">
      <c r="C91" s="75"/>
      <c r="D91" s="76"/>
      <c r="E91" s="75"/>
      <c r="F91" s="76"/>
      <c r="G91" s="75"/>
      <c r="H91" s="76"/>
      <c r="I91" s="75"/>
      <c r="J91" s="75"/>
      <c r="K91" s="75"/>
    </row>
    <row r="92" spans="3:11" x14ac:dyDescent="0.25">
      <c r="C92" s="75"/>
      <c r="D92" s="76"/>
      <c r="E92" s="75"/>
      <c r="F92" s="76"/>
      <c r="G92" s="75"/>
      <c r="H92" s="76"/>
      <c r="I92" s="75"/>
      <c r="J92" s="75"/>
      <c r="K92" s="75"/>
    </row>
    <row r="93" spans="3:11" x14ac:dyDescent="0.25">
      <c r="C93" s="75"/>
      <c r="D93" s="76"/>
      <c r="E93" s="75"/>
      <c r="F93" s="76"/>
      <c r="G93" s="75"/>
      <c r="H93" s="76"/>
      <c r="I93" s="75"/>
      <c r="J93" s="75"/>
      <c r="K93" s="75"/>
    </row>
    <row r="94" spans="3:11" x14ac:dyDescent="0.25">
      <c r="C94" s="75"/>
      <c r="D94" s="76"/>
      <c r="E94" s="75"/>
      <c r="F94" s="76"/>
      <c r="G94" s="75"/>
      <c r="H94" s="76"/>
      <c r="I94" s="75"/>
      <c r="J94" s="75"/>
      <c r="K94" s="75"/>
    </row>
    <row r="95" spans="3:11" x14ac:dyDescent="0.25">
      <c r="C95" s="75"/>
      <c r="D95" s="76"/>
      <c r="E95" s="75"/>
      <c r="F95" s="76"/>
      <c r="G95" s="75"/>
      <c r="H95" s="76"/>
      <c r="I95" s="75"/>
      <c r="J95" s="75"/>
      <c r="K95" s="75"/>
    </row>
    <row r="96" spans="3:11" x14ac:dyDescent="0.25">
      <c r="C96" s="75"/>
      <c r="D96" s="76"/>
      <c r="E96" s="75"/>
      <c r="F96" s="76"/>
      <c r="G96" s="75"/>
      <c r="H96" s="76"/>
      <c r="I96" s="75"/>
      <c r="J96" s="75"/>
      <c r="K96" s="75"/>
    </row>
    <row r="97" spans="3:11" x14ac:dyDescent="0.25">
      <c r="C97" s="75"/>
      <c r="D97" s="76"/>
      <c r="E97" s="75"/>
      <c r="F97" s="76"/>
      <c r="G97" s="75"/>
      <c r="H97" s="76"/>
      <c r="I97" s="75"/>
      <c r="J97" s="75"/>
      <c r="K97" s="75"/>
    </row>
    <row r="98" spans="3:11" x14ac:dyDescent="0.25">
      <c r="C98" s="75"/>
      <c r="D98" s="76"/>
      <c r="E98" s="75"/>
      <c r="F98" s="76"/>
      <c r="G98" s="75"/>
      <c r="H98" s="76"/>
      <c r="I98" s="75"/>
      <c r="J98" s="75"/>
      <c r="K98" s="75"/>
    </row>
    <row r="99" spans="3:11" x14ac:dyDescent="0.25">
      <c r="C99" s="75"/>
      <c r="D99" s="76"/>
      <c r="E99" s="75"/>
      <c r="F99" s="76"/>
      <c r="G99" s="75"/>
      <c r="H99" s="76"/>
      <c r="I99" s="75"/>
      <c r="J99" s="75"/>
      <c r="K99" s="75"/>
    </row>
    <row r="100" spans="3:11" x14ac:dyDescent="0.25">
      <c r="C100" s="75"/>
      <c r="D100" s="76"/>
      <c r="E100" s="75"/>
      <c r="F100" s="76"/>
      <c r="G100" s="75"/>
      <c r="H100" s="76"/>
      <c r="I100" s="75"/>
      <c r="J100" s="75"/>
      <c r="K100" s="75"/>
    </row>
    <row r="101" spans="3:11" x14ac:dyDescent="0.25">
      <c r="C101" s="75"/>
      <c r="D101" s="76"/>
      <c r="E101" s="75"/>
      <c r="F101" s="76"/>
      <c r="G101" s="75"/>
      <c r="H101" s="76"/>
      <c r="I101" s="75"/>
      <c r="J101" s="75"/>
      <c r="K101" s="75"/>
    </row>
    <row r="102" spans="3:11" x14ac:dyDescent="0.25">
      <c r="C102" s="75"/>
      <c r="D102" s="76"/>
      <c r="E102" s="75"/>
      <c r="F102" s="76"/>
      <c r="G102" s="75"/>
      <c r="H102" s="76"/>
      <c r="I102" s="75"/>
      <c r="J102" s="75"/>
      <c r="K102" s="75"/>
    </row>
    <row r="103" spans="3:11" x14ac:dyDescent="0.25">
      <c r="C103" s="75"/>
      <c r="D103" s="76"/>
      <c r="E103" s="75"/>
      <c r="F103" s="76"/>
      <c r="G103" s="75"/>
      <c r="H103" s="76"/>
      <c r="I103" s="75"/>
      <c r="J103" s="75"/>
      <c r="K103" s="75"/>
    </row>
    <row r="104" spans="3:11" x14ac:dyDescent="0.25">
      <c r="C104" s="75"/>
      <c r="D104" s="76"/>
      <c r="E104" s="75"/>
      <c r="F104" s="76"/>
      <c r="G104" s="75"/>
      <c r="H104" s="76"/>
      <c r="I104" s="75"/>
      <c r="J104" s="75"/>
      <c r="K104" s="75"/>
    </row>
    <row r="105" spans="3:11" x14ac:dyDescent="0.25">
      <c r="C105" s="75"/>
      <c r="D105" s="76"/>
      <c r="E105" s="75"/>
      <c r="F105" s="76"/>
      <c r="G105" s="75"/>
      <c r="H105" s="76"/>
      <c r="I105" s="75"/>
      <c r="J105" s="75"/>
      <c r="K105" s="75"/>
    </row>
    <row r="106" spans="3:11" x14ac:dyDescent="0.25">
      <c r="C106" s="75"/>
      <c r="D106" s="76"/>
      <c r="E106" s="75"/>
      <c r="F106" s="76"/>
      <c r="G106" s="75"/>
      <c r="H106" s="76"/>
      <c r="I106" s="75"/>
      <c r="J106" s="75"/>
      <c r="K106" s="75"/>
    </row>
    <row r="107" spans="3:11" x14ac:dyDescent="0.25">
      <c r="C107" s="75"/>
      <c r="D107" s="76"/>
      <c r="E107" s="75"/>
      <c r="F107" s="76"/>
      <c r="G107" s="75"/>
      <c r="H107" s="76"/>
      <c r="I107" s="75"/>
      <c r="J107" s="75"/>
      <c r="K107" s="75"/>
    </row>
    <row r="108" spans="3:11" x14ac:dyDescent="0.25">
      <c r="C108" s="75"/>
      <c r="D108" s="76"/>
      <c r="E108" s="75"/>
      <c r="F108" s="76"/>
      <c r="G108" s="75"/>
      <c r="H108" s="76"/>
      <c r="I108" s="75"/>
      <c r="J108" s="75"/>
      <c r="K108" s="75"/>
    </row>
    <row r="109" spans="3:11" x14ac:dyDescent="0.25">
      <c r="C109" s="75"/>
      <c r="D109" s="76"/>
      <c r="E109" s="75"/>
      <c r="F109" s="76"/>
      <c r="G109" s="75"/>
      <c r="H109" s="76"/>
      <c r="I109" s="75"/>
      <c r="J109" s="75"/>
      <c r="K109" s="75"/>
    </row>
    <row r="110" spans="3:11" x14ac:dyDescent="0.25">
      <c r="C110" s="75"/>
      <c r="D110" s="76"/>
      <c r="E110" s="75"/>
      <c r="F110" s="76"/>
      <c r="G110" s="75"/>
      <c r="H110" s="76"/>
      <c r="I110" s="75"/>
      <c r="J110" s="75"/>
      <c r="K110" s="75"/>
    </row>
    <row r="111" spans="3:11" x14ac:dyDescent="0.25">
      <c r="C111" s="75"/>
      <c r="D111" s="76"/>
      <c r="E111" s="75"/>
      <c r="F111" s="76"/>
      <c r="G111" s="75"/>
      <c r="H111" s="76"/>
      <c r="I111" s="75"/>
      <c r="J111" s="75"/>
      <c r="K111" s="75"/>
    </row>
    <row r="112" spans="3:11" x14ac:dyDescent="0.25">
      <c r="C112" s="75"/>
      <c r="D112" s="76"/>
      <c r="E112" s="75"/>
      <c r="F112" s="76"/>
      <c r="G112" s="75"/>
      <c r="H112" s="76"/>
      <c r="I112" s="75"/>
      <c r="J112" s="75"/>
      <c r="K112" s="75"/>
    </row>
    <row r="113" spans="3:11" x14ac:dyDescent="0.25">
      <c r="C113" s="75"/>
      <c r="D113" s="76"/>
      <c r="E113" s="75"/>
      <c r="F113" s="76"/>
      <c r="G113" s="75"/>
      <c r="H113" s="76"/>
      <c r="I113" s="75"/>
      <c r="J113" s="75"/>
      <c r="K113" s="75"/>
    </row>
    <row r="114" spans="3:11" x14ac:dyDescent="0.25">
      <c r="C114" s="75"/>
      <c r="D114" s="76"/>
      <c r="E114" s="75"/>
      <c r="F114" s="76"/>
      <c r="G114" s="75"/>
      <c r="H114" s="76"/>
      <c r="I114" s="75"/>
      <c r="J114" s="75"/>
      <c r="K114" s="75"/>
    </row>
    <row r="115" spans="3:11" x14ac:dyDescent="0.25">
      <c r="C115" s="75"/>
      <c r="D115" s="76"/>
      <c r="E115" s="75"/>
      <c r="F115" s="76"/>
      <c r="G115" s="75"/>
      <c r="H115" s="76"/>
      <c r="I115" s="75"/>
      <c r="J115" s="75"/>
      <c r="K115" s="75"/>
    </row>
    <row r="116" spans="3:11" x14ac:dyDescent="0.25">
      <c r="C116" s="75"/>
      <c r="D116" s="76"/>
      <c r="E116" s="75"/>
      <c r="F116" s="76"/>
      <c r="G116" s="75"/>
      <c r="H116" s="76"/>
      <c r="I116" s="75"/>
      <c r="J116" s="75"/>
      <c r="K116" s="75"/>
    </row>
    <row r="117" spans="3:11" x14ac:dyDescent="0.25">
      <c r="C117" s="75"/>
      <c r="D117" s="76"/>
      <c r="E117" s="75"/>
      <c r="F117" s="76"/>
      <c r="G117" s="75"/>
      <c r="H117" s="76"/>
      <c r="I117" s="75"/>
      <c r="J117" s="75"/>
      <c r="K117" s="75"/>
    </row>
    <row r="118" spans="3:11" x14ac:dyDescent="0.25">
      <c r="C118" s="75"/>
      <c r="D118" s="76"/>
      <c r="E118" s="75"/>
      <c r="F118" s="76"/>
      <c r="G118" s="75"/>
      <c r="H118" s="76"/>
      <c r="I118" s="75"/>
      <c r="J118" s="75"/>
      <c r="K118" s="75"/>
    </row>
    <row r="119" spans="3:11" x14ac:dyDescent="0.25">
      <c r="C119" s="75"/>
      <c r="D119" s="76"/>
      <c r="E119" s="75"/>
      <c r="F119" s="76"/>
      <c r="G119" s="75"/>
      <c r="H119" s="76"/>
      <c r="I119" s="75"/>
      <c r="J119" s="75"/>
      <c r="K119" s="75"/>
    </row>
    <row r="120" spans="3:11" x14ac:dyDescent="0.25">
      <c r="C120" s="75"/>
      <c r="D120" s="76"/>
      <c r="E120" s="75"/>
      <c r="F120" s="76"/>
      <c r="G120" s="75"/>
      <c r="H120" s="76"/>
      <c r="I120" s="75"/>
      <c r="J120" s="75"/>
      <c r="K120" s="75"/>
    </row>
    <row r="121" spans="3:11" x14ac:dyDescent="0.25">
      <c r="C121" s="75"/>
      <c r="D121" s="76"/>
      <c r="E121" s="75"/>
      <c r="F121" s="76"/>
      <c r="G121" s="75"/>
      <c r="H121" s="76"/>
      <c r="I121" s="75"/>
      <c r="J121" s="75"/>
      <c r="K121" s="75"/>
    </row>
    <row r="122" spans="3:11" x14ac:dyDescent="0.25">
      <c r="C122" s="75"/>
      <c r="D122" s="76"/>
      <c r="E122" s="75"/>
      <c r="F122" s="76"/>
      <c r="G122" s="75"/>
      <c r="H122" s="76"/>
      <c r="I122" s="75"/>
      <c r="J122" s="75"/>
      <c r="K122" s="75"/>
    </row>
    <row r="123" spans="3:11" x14ac:dyDescent="0.25">
      <c r="C123" s="75"/>
      <c r="D123" s="76"/>
      <c r="E123" s="75"/>
      <c r="F123" s="76"/>
      <c r="G123" s="75"/>
      <c r="H123" s="76"/>
      <c r="I123" s="75"/>
      <c r="J123" s="75"/>
      <c r="K123" s="75"/>
    </row>
    <row r="124" spans="3:11" x14ac:dyDescent="0.25">
      <c r="C124" s="75"/>
      <c r="D124" s="76"/>
      <c r="E124" s="75"/>
      <c r="F124" s="76"/>
      <c r="G124" s="75"/>
      <c r="H124" s="76"/>
      <c r="I124" s="75"/>
      <c r="J124" s="75"/>
      <c r="K124" s="75"/>
    </row>
    <row r="125" spans="3:11" x14ac:dyDescent="0.25">
      <c r="C125" s="75"/>
      <c r="D125" s="76"/>
      <c r="E125" s="75"/>
      <c r="F125" s="76"/>
      <c r="G125" s="75"/>
      <c r="H125" s="76"/>
      <c r="I125" s="75"/>
      <c r="J125" s="75"/>
      <c r="K125" s="75"/>
    </row>
    <row r="126" spans="3:11" x14ac:dyDescent="0.25">
      <c r="C126" s="75"/>
      <c r="D126" s="76"/>
      <c r="E126" s="75"/>
      <c r="F126" s="76"/>
      <c r="G126" s="75"/>
      <c r="H126" s="76"/>
      <c r="I126" s="75"/>
      <c r="J126" s="75"/>
      <c r="K126" s="75"/>
    </row>
    <row r="127" spans="3:11" x14ac:dyDescent="0.25">
      <c r="C127" s="75"/>
      <c r="D127" s="76"/>
      <c r="E127" s="75"/>
      <c r="F127" s="76"/>
      <c r="G127" s="75"/>
      <c r="H127" s="76"/>
      <c r="I127" s="75"/>
      <c r="J127" s="75"/>
      <c r="K127" s="75"/>
    </row>
    <row r="128" spans="3:11" x14ac:dyDescent="0.25">
      <c r="C128" s="75"/>
      <c r="D128" s="76"/>
      <c r="E128" s="75"/>
      <c r="F128" s="76"/>
      <c r="G128" s="75"/>
      <c r="H128" s="76"/>
      <c r="I128" s="75"/>
      <c r="J128" s="75"/>
      <c r="K128" s="75"/>
    </row>
    <row r="129" spans="3:11" x14ac:dyDescent="0.25">
      <c r="C129" s="75"/>
      <c r="D129" s="76"/>
      <c r="E129" s="75"/>
      <c r="F129" s="76"/>
      <c r="G129" s="75"/>
      <c r="H129" s="76"/>
      <c r="I129" s="75"/>
      <c r="J129" s="75"/>
      <c r="K129" s="75"/>
    </row>
    <row r="130" spans="3:11" x14ac:dyDescent="0.25">
      <c r="C130" s="75"/>
      <c r="D130" s="76"/>
      <c r="E130" s="75"/>
      <c r="F130" s="76"/>
      <c r="G130" s="75"/>
      <c r="H130" s="76"/>
      <c r="I130" s="75"/>
      <c r="J130" s="75"/>
      <c r="K130" s="75"/>
    </row>
    <row r="131" spans="3:11" x14ac:dyDescent="0.25">
      <c r="C131" s="75"/>
      <c r="D131" s="76"/>
      <c r="E131" s="75"/>
      <c r="F131" s="76"/>
      <c r="G131" s="75"/>
      <c r="H131" s="76"/>
      <c r="I131" s="75"/>
      <c r="J131" s="75"/>
      <c r="K131" s="75"/>
    </row>
    <row r="132" spans="3:11" x14ac:dyDescent="0.25">
      <c r="C132" s="75"/>
      <c r="D132" s="76"/>
      <c r="E132" s="75"/>
      <c r="F132" s="76"/>
      <c r="G132" s="75"/>
      <c r="H132" s="76"/>
      <c r="I132" s="75"/>
      <c r="J132" s="75"/>
      <c r="K132" s="75"/>
    </row>
    <row r="133" spans="3:11" x14ac:dyDescent="0.25">
      <c r="C133" s="75"/>
      <c r="D133" s="76"/>
      <c r="E133" s="75"/>
      <c r="F133" s="76"/>
      <c r="G133" s="75"/>
      <c r="H133" s="76"/>
      <c r="I133" s="75"/>
      <c r="J133" s="75"/>
      <c r="K133" s="75"/>
    </row>
    <row r="134" spans="3:11" x14ac:dyDescent="0.25">
      <c r="C134" s="75"/>
      <c r="D134" s="76"/>
      <c r="E134" s="75"/>
      <c r="F134" s="76"/>
      <c r="G134" s="75"/>
      <c r="H134" s="76"/>
      <c r="I134" s="75"/>
      <c r="J134" s="75"/>
      <c r="K134" s="75"/>
    </row>
    <row r="135" spans="3:11" x14ac:dyDescent="0.25">
      <c r="C135" s="75"/>
      <c r="D135" s="76"/>
      <c r="E135" s="75"/>
      <c r="F135" s="76"/>
      <c r="G135" s="75"/>
      <c r="H135" s="76"/>
      <c r="I135" s="75"/>
      <c r="J135" s="75"/>
      <c r="K135" s="75"/>
    </row>
    <row r="136" spans="3:11" x14ac:dyDescent="0.25">
      <c r="C136" s="75"/>
      <c r="D136" s="76"/>
      <c r="E136" s="75"/>
      <c r="F136" s="76"/>
      <c r="G136" s="75"/>
      <c r="H136" s="76"/>
      <c r="I136" s="75"/>
      <c r="J136" s="75"/>
      <c r="K136" s="75"/>
    </row>
    <row r="137" spans="3:11" x14ac:dyDescent="0.25">
      <c r="C137" s="75"/>
      <c r="D137" s="76"/>
      <c r="E137" s="75"/>
      <c r="F137" s="76"/>
      <c r="G137" s="75"/>
      <c r="H137" s="76"/>
      <c r="I137" s="75"/>
      <c r="J137" s="75"/>
      <c r="K137" s="75"/>
    </row>
    <row r="138" spans="3:11" x14ac:dyDescent="0.25">
      <c r="C138" s="75"/>
      <c r="D138" s="76"/>
      <c r="E138" s="75"/>
      <c r="F138" s="76"/>
      <c r="G138" s="75"/>
      <c r="H138" s="76"/>
      <c r="I138" s="75"/>
      <c r="J138" s="75"/>
      <c r="K138" s="75"/>
    </row>
    <row r="139" spans="3:11" x14ac:dyDescent="0.25">
      <c r="C139" s="75"/>
      <c r="D139" s="76"/>
      <c r="E139" s="75"/>
      <c r="F139" s="76"/>
      <c r="G139" s="75"/>
      <c r="H139" s="76"/>
      <c r="I139" s="75"/>
      <c r="J139" s="75"/>
      <c r="K139" s="75"/>
    </row>
    <row r="140" spans="3:11" x14ac:dyDescent="0.25">
      <c r="C140" s="75"/>
      <c r="D140" s="76"/>
      <c r="E140" s="75"/>
      <c r="F140" s="76"/>
      <c r="G140" s="75"/>
      <c r="H140" s="76"/>
      <c r="I140" s="75"/>
      <c r="J140" s="75"/>
      <c r="K140" s="75"/>
    </row>
    <row r="141" spans="3:11" x14ac:dyDescent="0.25">
      <c r="C141" s="75"/>
      <c r="D141" s="76"/>
      <c r="E141" s="75"/>
      <c r="F141" s="76"/>
      <c r="G141" s="75"/>
      <c r="H141" s="76"/>
      <c r="I141" s="75"/>
      <c r="J141" s="75"/>
      <c r="K141" s="75"/>
    </row>
    <row r="142" spans="3:11" x14ac:dyDescent="0.25">
      <c r="C142" s="75"/>
      <c r="D142" s="76"/>
      <c r="E142" s="75"/>
      <c r="F142" s="76"/>
      <c r="G142" s="75"/>
      <c r="H142" s="76"/>
      <c r="I142" s="75"/>
      <c r="J142" s="75"/>
      <c r="K142" s="75"/>
    </row>
    <row r="143" spans="3:11" x14ac:dyDescent="0.25">
      <c r="C143" s="75"/>
      <c r="D143" s="76"/>
      <c r="E143" s="75"/>
      <c r="F143" s="76"/>
      <c r="G143" s="75"/>
      <c r="H143" s="76"/>
      <c r="I143" s="75"/>
      <c r="J143" s="75"/>
      <c r="K143" s="75"/>
    </row>
    <row r="144" spans="3:11" x14ac:dyDescent="0.25">
      <c r="C144" s="75"/>
      <c r="D144" s="76"/>
      <c r="E144" s="75"/>
      <c r="F144" s="76"/>
      <c r="G144" s="75"/>
      <c r="H144" s="76"/>
      <c r="I144" s="75"/>
      <c r="J144" s="75"/>
      <c r="K144" s="75"/>
    </row>
    <row r="145" spans="3:11" x14ac:dyDescent="0.25">
      <c r="C145" s="75"/>
      <c r="D145" s="76"/>
      <c r="E145" s="75"/>
      <c r="F145" s="76"/>
      <c r="G145" s="75"/>
      <c r="H145" s="76"/>
      <c r="I145" s="75"/>
      <c r="J145" s="75"/>
      <c r="K145" s="75"/>
    </row>
    <row r="146" spans="3:11" x14ac:dyDescent="0.25">
      <c r="C146" s="75"/>
      <c r="D146" s="76"/>
      <c r="E146" s="75"/>
      <c r="F146" s="76"/>
      <c r="G146" s="75"/>
      <c r="H146" s="76"/>
      <c r="I146" s="75"/>
      <c r="J146" s="75"/>
      <c r="K146" s="75"/>
    </row>
    <row r="147" spans="3:11" x14ac:dyDescent="0.25">
      <c r="C147" s="75"/>
      <c r="D147" s="76"/>
      <c r="E147" s="75"/>
      <c r="F147" s="76"/>
      <c r="G147" s="75"/>
      <c r="H147" s="76"/>
      <c r="I147" s="75"/>
      <c r="J147" s="75"/>
      <c r="K147" s="75"/>
    </row>
    <row r="148" spans="3:11" x14ac:dyDescent="0.25">
      <c r="C148" s="75"/>
      <c r="D148" s="76"/>
      <c r="E148" s="75"/>
      <c r="F148" s="76"/>
      <c r="G148" s="75"/>
      <c r="H148" s="76"/>
      <c r="I148" s="75"/>
      <c r="J148" s="75"/>
      <c r="K148" s="75"/>
    </row>
    <row r="149" spans="3:11" x14ac:dyDescent="0.25">
      <c r="C149" s="75"/>
      <c r="D149" s="76"/>
      <c r="E149" s="75"/>
      <c r="F149" s="76"/>
      <c r="G149" s="75"/>
      <c r="H149" s="76"/>
      <c r="I149" s="75"/>
      <c r="J149" s="75"/>
      <c r="K149" s="75"/>
    </row>
    <row r="150" spans="3:11" x14ac:dyDescent="0.25">
      <c r="C150" s="75"/>
      <c r="D150" s="76"/>
      <c r="E150" s="75"/>
      <c r="F150" s="76"/>
      <c r="G150" s="75"/>
      <c r="H150" s="76"/>
      <c r="I150" s="75"/>
      <c r="J150" s="75"/>
      <c r="K150" s="75"/>
    </row>
  </sheetData>
  <mergeCells count="5">
    <mergeCell ref="C3:D3"/>
    <mergeCell ref="E3:F3"/>
    <mergeCell ref="G3:H3"/>
    <mergeCell ref="A5:A7"/>
    <mergeCell ref="A8:A10"/>
  </mergeCells>
  <pageMargins left="0.7" right="0.19685039370078738" top="3.9370078740157487E-2" bottom="3.9370078740157487E-2" header="0" footer="0.3"/>
  <pageSetup paperSize="9" orientation="landscape"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codeName="Hoja53">
    <tabColor rgb="FF00B050"/>
  </sheetPr>
  <dimension ref="A1:K140"/>
  <sheetViews>
    <sheetView workbookViewId="0">
      <selection activeCell="I18" sqref="I18"/>
    </sheetView>
  </sheetViews>
  <sheetFormatPr baseColWidth="10" defaultRowHeight="15" x14ac:dyDescent="0.25"/>
  <cols>
    <col min="1" max="1" width="15.7109375" style="74" customWidth="1"/>
    <col min="2" max="11" width="12.7109375" style="74" customWidth="1"/>
    <col min="12" max="16384" width="11.42578125" style="74"/>
  </cols>
  <sheetData>
    <row r="1" spans="1:11" ht="15.75" x14ac:dyDescent="0.25">
      <c r="A1" s="218" t="s">
        <v>988</v>
      </c>
      <c r="B1" s="157"/>
      <c r="C1" s="157"/>
      <c r="D1" s="157"/>
      <c r="E1" s="157"/>
      <c r="F1" s="157"/>
      <c r="G1" s="157"/>
      <c r="H1" s="157"/>
    </row>
    <row r="2" spans="1:11" x14ac:dyDescent="0.25">
      <c r="A2" s="157"/>
      <c r="B2" s="157"/>
      <c r="C2" s="157"/>
      <c r="D2" s="157"/>
      <c r="E2" s="157"/>
      <c r="F2" s="157"/>
      <c r="G2" s="157"/>
      <c r="H2" s="157"/>
    </row>
    <row r="3" spans="1:11" x14ac:dyDescent="0.25">
      <c r="A3" s="381"/>
      <c r="B3" s="371"/>
      <c r="C3" s="1156" t="s">
        <v>1370</v>
      </c>
      <c r="D3" s="1157"/>
      <c r="E3" s="1156" t="s">
        <v>1371</v>
      </c>
      <c r="F3" s="1157"/>
      <c r="G3" s="1189" t="s">
        <v>26</v>
      </c>
      <c r="H3" s="1190"/>
    </row>
    <row r="4" spans="1:11" x14ac:dyDescent="0.25">
      <c r="A4" s="372"/>
      <c r="B4" s="372"/>
      <c r="C4" s="391" t="s">
        <v>1523</v>
      </c>
      <c r="D4" s="391" t="s">
        <v>1519</v>
      </c>
      <c r="E4" s="391" t="s">
        <v>1523</v>
      </c>
      <c r="F4" s="391" t="s">
        <v>1519</v>
      </c>
      <c r="G4" s="393" t="s">
        <v>1524</v>
      </c>
      <c r="H4" s="393" t="s">
        <v>1520</v>
      </c>
    </row>
    <row r="5" spans="1:11" x14ac:dyDescent="0.25">
      <c r="A5" s="1158" t="s">
        <v>1373</v>
      </c>
      <c r="B5" s="384" t="s">
        <v>1521</v>
      </c>
      <c r="C5" s="387">
        <v>23926.3</v>
      </c>
      <c r="D5" s="387">
        <v>272042.73</v>
      </c>
      <c r="E5" s="387">
        <v>14706.9</v>
      </c>
      <c r="F5" s="387">
        <v>196897.02</v>
      </c>
      <c r="G5" s="388">
        <v>38633.199999999997</v>
      </c>
      <c r="H5" s="388">
        <v>468939.75</v>
      </c>
      <c r="I5" s="76"/>
      <c r="J5" s="76"/>
      <c r="K5" s="76"/>
    </row>
    <row r="6" spans="1:11" x14ac:dyDescent="0.25">
      <c r="A6" s="1175"/>
      <c r="B6" s="384" t="s">
        <v>1522</v>
      </c>
      <c r="C6" s="387">
        <v>309.3</v>
      </c>
      <c r="D6" s="387">
        <v>581.74</v>
      </c>
      <c r="E6" s="387">
        <v>467.1</v>
      </c>
      <c r="F6" s="387">
        <v>1073.08</v>
      </c>
      <c r="G6" s="388">
        <v>776.4</v>
      </c>
      <c r="H6" s="388">
        <v>1654.82</v>
      </c>
      <c r="I6" s="76"/>
      <c r="J6" s="76"/>
      <c r="K6" s="76"/>
    </row>
    <row r="7" spans="1:11" x14ac:dyDescent="0.25">
      <c r="A7" s="1159"/>
      <c r="B7" s="385" t="s">
        <v>26</v>
      </c>
      <c r="C7" s="388">
        <v>24235.599999999999</v>
      </c>
      <c r="D7" s="388">
        <v>272624.46999999997</v>
      </c>
      <c r="E7" s="388">
        <v>15174</v>
      </c>
      <c r="F7" s="388">
        <v>197970.1</v>
      </c>
      <c r="G7" s="388">
        <v>39409.599999999999</v>
      </c>
      <c r="H7" s="388">
        <v>470594.56</v>
      </c>
      <c r="I7" s="76"/>
      <c r="J7" s="76"/>
      <c r="K7" s="76"/>
    </row>
    <row r="8" spans="1:11" x14ac:dyDescent="0.25">
      <c r="A8" s="1158" t="s">
        <v>1374</v>
      </c>
      <c r="B8" s="384" t="s">
        <v>1521</v>
      </c>
      <c r="C8" s="387">
        <v>4102.3</v>
      </c>
      <c r="D8" s="387">
        <v>43765.62</v>
      </c>
      <c r="E8" s="387">
        <v>2024.6</v>
      </c>
      <c r="F8" s="387">
        <v>28857.54</v>
      </c>
      <c r="G8" s="388">
        <v>6126.9</v>
      </c>
      <c r="H8" s="388">
        <v>72623.149999999994</v>
      </c>
      <c r="I8" s="76"/>
      <c r="J8" s="76"/>
      <c r="K8" s="76"/>
    </row>
    <row r="9" spans="1:11" x14ac:dyDescent="0.25">
      <c r="A9" s="1175"/>
      <c r="B9" s="384" t="s">
        <v>1522</v>
      </c>
      <c r="C9" s="387">
        <v>22132.6</v>
      </c>
      <c r="D9" s="387">
        <v>48082</v>
      </c>
      <c r="E9" s="387">
        <v>1347.3</v>
      </c>
      <c r="F9" s="387">
        <v>2912.7</v>
      </c>
      <c r="G9" s="388">
        <v>23479.9</v>
      </c>
      <c r="H9" s="388">
        <v>50994.69</v>
      </c>
      <c r="I9" s="76"/>
      <c r="J9" s="76"/>
      <c r="K9" s="76"/>
    </row>
    <row r="10" spans="1:11" x14ac:dyDescent="0.25">
      <c r="A10" s="1159"/>
      <c r="B10" s="385" t="s">
        <v>26</v>
      </c>
      <c r="C10" s="388">
        <v>26234.9</v>
      </c>
      <c r="D10" s="388">
        <v>91847.61</v>
      </c>
      <c r="E10" s="388">
        <v>3371.9</v>
      </c>
      <c r="F10" s="388">
        <v>31770.23</v>
      </c>
      <c r="G10" s="388">
        <v>29606.799999999999</v>
      </c>
      <c r="H10" s="388">
        <v>123617.84</v>
      </c>
      <c r="I10" s="76"/>
      <c r="J10" s="76"/>
      <c r="K10" s="76"/>
    </row>
    <row r="11" spans="1:11" x14ac:dyDescent="0.25">
      <c r="A11" s="385" t="s">
        <v>26</v>
      </c>
      <c r="B11" s="414"/>
      <c r="C11" s="388">
        <v>50470.5</v>
      </c>
      <c r="D11" s="388">
        <v>364472.08</v>
      </c>
      <c r="E11" s="388">
        <v>18545.900000000001</v>
      </c>
      <c r="F11" s="388">
        <v>229740.33</v>
      </c>
      <c r="G11" s="388">
        <v>69016.399999999994</v>
      </c>
      <c r="H11" s="388">
        <v>594212.41</v>
      </c>
      <c r="I11" s="76"/>
      <c r="J11" s="76"/>
      <c r="K11" s="76"/>
    </row>
    <row r="12" spans="1:11" x14ac:dyDescent="0.25">
      <c r="C12" s="76"/>
      <c r="D12" s="76"/>
      <c r="E12" s="76"/>
      <c r="F12" s="76"/>
      <c r="G12" s="76"/>
      <c r="H12" s="76"/>
      <c r="I12" s="76"/>
      <c r="J12" s="76"/>
      <c r="K12" s="76"/>
    </row>
    <row r="13" spans="1:11" x14ac:dyDescent="0.25">
      <c r="C13" s="76"/>
      <c r="D13" s="76"/>
      <c r="E13" s="76"/>
      <c r="F13" s="76"/>
      <c r="G13" s="76"/>
      <c r="H13" s="76"/>
      <c r="I13" s="76"/>
      <c r="J13" s="76"/>
      <c r="K13" s="76"/>
    </row>
    <row r="14" spans="1:11" x14ac:dyDescent="0.25">
      <c r="C14" s="76"/>
      <c r="D14" s="76"/>
      <c r="E14" s="76"/>
      <c r="F14" s="76"/>
      <c r="G14" s="76"/>
      <c r="H14" s="76"/>
      <c r="I14" s="76"/>
      <c r="J14" s="76"/>
      <c r="K14" s="76"/>
    </row>
    <row r="15" spans="1:11" x14ac:dyDescent="0.25">
      <c r="C15" s="76"/>
      <c r="D15" s="76"/>
      <c r="E15" s="76"/>
      <c r="F15" s="76"/>
      <c r="G15" s="76"/>
      <c r="H15" s="76"/>
      <c r="I15" s="76"/>
      <c r="J15" s="76"/>
      <c r="K15" s="76"/>
    </row>
    <row r="16" spans="1:11" x14ac:dyDescent="0.25">
      <c r="C16" s="76"/>
      <c r="D16" s="76"/>
      <c r="E16" s="76"/>
      <c r="F16" s="76"/>
      <c r="G16" s="76"/>
      <c r="H16" s="76"/>
      <c r="I16" s="76"/>
      <c r="J16" s="76"/>
      <c r="K16" s="76"/>
    </row>
    <row r="17" spans="3:11" x14ac:dyDescent="0.25">
      <c r="C17" s="76"/>
      <c r="D17" s="76"/>
      <c r="E17" s="76"/>
      <c r="F17" s="76"/>
      <c r="G17" s="76"/>
      <c r="H17" s="76"/>
      <c r="I17" s="76"/>
      <c r="J17" s="76"/>
      <c r="K17" s="76"/>
    </row>
    <row r="18" spans="3:11" x14ac:dyDescent="0.25">
      <c r="C18" s="76"/>
      <c r="D18" s="76"/>
      <c r="E18" s="76"/>
      <c r="F18" s="76"/>
      <c r="G18" s="76"/>
      <c r="H18" s="76"/>
      <c r="I18" s="76"/>
      <c r="J18" s="76"/>
      <c r="K18" s="76"/>
    </row>
    <row r="19" spans="3:11" x14ac:dyDescent="0.25">
      <c r="C19" s="76"/>
      <c r="D19" s="76"/>
      <c r="E19" s="76"/>
      <c r="F19" s="76"/>
      <c r="G19" s="76"/>
      <c r="H19" s="76"/>
      <c r="I19" s="76"/>
      <c r="J19" s="76"/>
      <c r="K19" s="76"/>
    </row>
    <row r="20" spans="3:11" x14ac:dyDescent="0.25">
      <c r="C20" s="76"/>
      <c r="D20" s="76"/>
      <c r="E20" s="76"/>
      <c r="F20" s="76"/>
      <c r="G20" s="76"/>
      <c r="H20" s="76"/>
      <c r="I20" s="76"/>
      <c r="J20" s="76"/>
      <c r="K20" s="76"/>
    </row>
    <row r="21" spans="3:11" x14ac:dyDescent="0.25">
      <c r="C21" s="76"/>
      <c r="D21" s="76"/>
      <c r="E21" s="76"/>
      <c r="F21" s="76"/>
      <c r="G21" s="76"/>
      <c r="H21" s="76"/>
      <c r="I21" s="76"/>
      <c r="J21" s="76"/>
      <c r="K21" s="76"/>
    </row>
    <row r="22" spans="3:11" x14ac:dyDescent="0.25">
      <c r="C22" s="76"/>
      <c r="D22" s="76"/>
      <c r="E22" s="76"/>
      <c r="F22" s="76"/>
      <c r="G22" s="76"/>
      <c r="H22" s="76"/>
      <c r="I22" s="76"/>
      <c r="J22" s="76"/>
      <c r="K22" s="76"/>
    </row>
    <row r="23" spans="3:11" x14ac:dyDescent="0.25">
      <c r="C23" s="76"/>
      <c r="D23" s="76"/>
      <c r="E23" s="76"/>
      <c r="F23" s="76"/>
      <c r="G23" s="76"/>
      <c r="H23" s="76"/>
      <c r="I23" s="76"/>
      <c r="J23" s="76"/>
      <c r="K23" s="76"/>
    </row>
    <row r="24" spans="3:11" x14ac:dyDescent="0.25">
      <c r="C24" s="76"/>
      <c r="D24" s="76"/>
      <c r="E24" s="76"/>
      <c r="F24" s="76"/>
      <c r="G24" s="76"/>
      <c r="H24" s="76"/>
      <c r="I24" s="76"/>
      <c r="J24" s="76"/>
      <c r="K24" s="76"/>
    </row>
    <row r="25" spans="3:11" x14ac:dyDescent="0.25">
      <c r="C25" s="76"/>
      <c r="D25" s="76"/>
      <c r="E25" s="76"/>
      <c r="F25" s="76"/>
      <c r="G25" s="76"/>
      <c r="H25" s="76"/>
      <c r="I25" s="76"/>
      <c r="J25" s="76"/>
      <c r="K25" s="76"/>
    </row>
    <row r="26" spans="3:11" x14ac:dyDescent="0.25">
      <c r="C26" s="76"/>
      <c r="D26" s="76"/>
      <c r="E26" s="76"/>
      <c r="F26" s="76"/>
      <c r="G26" s="76"/>
      <c r="H26" s="76"/>
      <c r="I26" s="76"/>
      <c r="J26" s="76"/>
      <c r="K26" s="76"/>
    </row>
    <row r="27" spans="3:11" x14ac:dyDescent="0.25">
      <c r="C27" s="76"/>
      <c r="D27" s="76"/>
      <c r="E27" s="76"/>
      <c r="F27" s="76"/>
      <c r="G27" s="76"/>
      <c r="H27" s="76"/>
      <c r="I27" s="76"/>
      <c r="J27" s="76"/>
      <c r="K27" s="76"/>
    </row>
    <row r="28" spans="3:11" x14ac:dyDescent="0.25">
      <c r="C28" s="76"/>
      <c r="D28" s="76"/>
      <c r="E28" s="76"/>
      <c r="F28" s="76"/>
      <c r="G28" s="76"/>
      <c r="H28" s="76"/>
      <c r="I28" s="76"/>
      <c r="J28" s="76"/>
      <c r="K28" s="76"/>
    </row>
    <row r="29" spans="3:11" x14ac:dyDescent="0.25">
      <c r="C29" s="76"/>
      <c r="D29" s="76"/>
      <c r="E29" s="76"/>
      <c r="F29" s="76"/>
      <c r="G29" s="76"/>
      <c r="H29" s="76"/>
      <c r="I29" s="76"/>
      <c r="J29" s="76"/>
      <c r="K29" s="76"/>
    </row>
    <row r="30" spans="3:11" x14ac:dyDescent="0.25">
      <c r="C30" s="76"/>
      <c r="D30" s="76"/>
      <c r="E30" s="76"/>
      <c r="F30" s="76"/>
      <c r="G30" s="76"/>
      <c r="H30" s="76"/>
      <c r="I30" s="76"/>
      <c r="J30" s="76"/>
      <c r="K30" s="76"/>
    </row>
    <row r="31" spans="3:11" x14ac:dyDescent="0.25">
      <c r="C31" s="76"/>
      <c r="D31" s="76"/>
      <c r="E31" s="76"/>
      <c r="F31" s="76"/>
      <c r="G31" s="76"/>
      <c r="H31" s="76"/>
      <c r="I31" s="76"/>
      <c r="J31" s="76"/>
      <c r="K31" s="76"/>
    </row>
    <row r="32" spans="3:11" x14ac:dyDescent="0.25">
      <c r="C32" s="76"/>
      <c r="D32" s="76"/>
      <c r="E32" s="76"/>
      <c r="F32" s="76"/>
      <c r="G32" s="76"/>
      <c r="H32" s="76"/>
      <c r="I32" s="76"/>
      <c r="J32" s="76"/>
      <c r="K32" s="76"/>
    </row>
    <row r="33" spans="3:11" x14ac:dyDescent="0.25">
      <c r="C33" s="76"/>
      <c r="D33" s="76"/>
      <c r="E33" s="76"/>
      <c r="F33" s="76"/>
      <c r="G33" s="76"/>
      <c r="H33" s="76"/>
      <c r="I33" s="76"/>
      <c r="J33" s="76"/>
      <c r="K33" s="76"/>
    </row>
    <row r="34" spans="3:11" x14ac:dyDescent="0.25">
      <c r="C34" s="76"/>
      <c r="D34" s="76"/>
      <c r="E34" s="76"/>
      <c r="F34" s="76"/>
      <c r="G34" s="76"/>
      <c r="H34" s="76"/>
      <c r="I34" s="76"/>
      <c r="J34" s="76"/>
      <c r="K34" s="76"/>
    </row>
    <row r="35" spans="3:11" x14ac:dyDescent="0.25">
      <c r="C35" s="76"/>
      <c r="D35" s="76"/>
      <c r="E35" s="76"/>
      <c r="F35" s="76"/>
      <c r="G35" s="76"/>
      <c r="H35" s="76"/>
      <c r="I35" s="76"/>
      <c r="J35" s="76"/>
      <c r="K35" s="76"/>
    </row>
    <row r="36" spans="3:11" x14ac:dyDescent="0.25">
      <c r="C36" s="76"/>
      <c r="D36" s="76"/>
      <c r="E36" s="76"/>
      <c r="F36" s="76"/>
      <c r="G36" s="76"/>
      <c r="H36" s="76"/>
      <c r="I36" s="76"/>
      <c r="J36" s="76"/>
      <c r="K36" s="76"/>
    </row>
    <row r="37" spans="3:11" x14ac:dyDescent="0.25">
      <c r="C37" s="76"/>
      <c r="D37" s="76"/>
      <c r="E37" s="76"/>
      <c r="F37" s="76"/>
      <c r="G37" s="76"/>
      <c r="H37" s="76"/>
      <c r="I37" s="76"/>
      <c r="J37" s="76"/>
      <c r="K37" s="76"/>
    </row>
    <row r="38" spans="3:11" x14ac:dyDescent="0.25">
      <c r="C38" s="76"/>
      <c r="D38" s="76"/>
      <c r="E38" s="76"/>
      <c r="F38" s="76"/>
      <c r="G38" s="76"/>
      <c r="H38" s="76"/>
      <c r="I38" s="76"/>
      <c r="J38" s="76"/>
      <c r="K38" s="76"/>
    </row>
    <row r="39" spans="3:11" x14ac:dyDescent="0.25">
      <c r="C39" s="76"/>
      <c r="D39" s="76"/>
      <c r="E39" s="76"/>
      <c r="F39" s="76"/>
      <c r="G39" s="76"/>
      <c r="H39" s="76"/>
      <c r="I39" s="76"/>
      <c r="J39" s="76"/>
      <c r="K39" s="76"/>
    </row>
    <row r="40" spans="3:11" x14ac:dyDescent="0.25">
      <c r="C40" s="76"/>
      <c r="D40" s="76"/>
      <c r="E40" s="76"/>
      <c r="F40" s="76"/>
      <c r="G40" s="76"/>
      <c r="H40" s="76"/>
      <c r="I40" s="76"/>
      <c r="J40" s="76"/>
      <c r="K40" s="76"/>
    </row>
    <row r="41" spans="3:11" x14ac:dyDescent="0.25">
      <c r="C41" s="76"/>
      <c r="D41" s="76"/>
      <c r="E41" s="76"/>
      <c r="F41" s="76"/>
      <c r="G41" s="76"/>
      <c r="H41" s="76"/>
      <c r="I41" s="76"/>
      <c r="J41" s="76"/>
      <c r="K41" s="76"/>
    </row>
    <row r="42" spans="3:11" x14ac:dyDescent="0.25">
      <c r="C42" s="76"/>
      <c r="D42" s="76"/>
      <c r="E42" s="76"/>
      <c r="F42" s="76"/>
      <c r="G42" s="76"/>
      <c r="H42" s="76"/>
      <c r="I42" s="76"/>
      <c r="J42" s="76"/>
      <c r="K42" s="76"/>
    </row>
    <row r="43" spans="3:11" x14ac:dyDescent="0.25">
      <c r="C43" s="76"/>
      <c r="D43" s="76"/>
      <c r="E43" s="76"/>
      <c r="F43" s="76"/>
      <c r="G43" s="76"/>
      <c r="H43" s="76"/>
      <c r="I43" s="76"/>
      <c r="J43" s="76"/>
      <c r="K43" s="76"/>
    </row>
    <row r="44" spans="3:11" x14ac:dyDescent="0.25">
      <c r="C44" s="76"/>
      <c r="D44" s="76"/>
      <c r="E44" s="76"/>
      <c r="F44" s="76"/>
      <c r="G44" s="76"/>
      <c r="H44" s="76"/>
      <c r="I44" s="76"/>
      <c r="J44" s="76"/>
      <c r="K44" s="76"/>
    </row>
    <row r="45" spans="3:11" x14ac:dyDescent="0.25">
      <c r="C45" s="76"/>
      <c r="D45" s="76"/>
      <c r="E45" s="76"/>
      <c r="F45" s="76"/>
      <c r="G45" s="76"/>
      <c r="H45" s="76"/>
      <c r="I45" s="76"/>
      <c r="J45" s="76"/>
      <c r="K45" s="76"/>
    </row>
    <row r="46" spans="3:11" x14ac:dyDescent="0.25">
      <c r="C46" s="76"/>
      <c r="D46" s="76"/>
      <c r="E46" s="76"/>
      <c r="F46" s="76"/>
      <c r="G46" s="76"/>
      <c r="H46" s="76"/>
      <c r="I46" s="76"/>
      <c r="J46" s="76"/>
      <c r="K46" s="76"/>
    </row>
    <row r="47" spans="3:11" x14ac:dyDescent="0.25">
      <c r="C47" s="76"/>
      <c r="D47" s="76"/>
      <c r="E47" s="76"/>
      <c r="F47" s="76"/>
      <c r="G47" s="76"/>
      <c r="H47" s="76"/>
      <c r="I47" s="76"/>
      <c r="J47" s="76"/>
      <c r="K47" s="76"/>
    </row>
    <row r="48" spans="3:11" x14ac:dyDescent="0.25">
      <c r="C48" s="76"/>
      <c r="D48" s="76"/>
      <c r="E48" s="76"/>
      <c r="F48" s="76"/>
      <c r="G48" s="76"/>
      <c r="H48" s="76"/>
      <c r="I48" s="76"/>
      <c r="J48" s="76"/>
      <c r="K48" s="76"/>
    </row>
    <row r="49" spans="3:11" x14ac:dyDescent="0.25">
      <c r="C49" s="76"/>
      <c r="D49" s="76"/>
      <c r="E49" s="76"/>
      <c r="F49" s="76"/>
      <c r="G49" s="76"/>
      <c r="H49" s="76"/>
      <c r="I49" s="76"/>
      <c r="J49" s="76"/>
      <c r="K49" s="76"/>
    </row>
    <row r="50" spans="3:11" x14ac:dyDescent="0.25">
      <c r="C50" s="76"/>
      <c r="D50" s="76"/>
      <c r="E50" s="76"/>
      <c r="F50" s="76"/>
      <c r="G50" s="76"/>
      <c r="H50" s="76"/>
      <c r="I50" s="76"/>
      <c r="J50" s="76"/>
      <c r="K50" s="76"/>
    </row>
    <row r="51" spans="3:11" x14ac:dyDescent="0.25">
      <c r="C51" s="76"/>
      <c r="D51" s="76"/>
      <c r="E51" s="76"/>
      <c r="F51" s="76"/>
      <c r="G51" s="76"/>
      <c r="H51" s="76"/>
      <c r="I51" s="76"/>
      <c r="J51" s="76"/>
      <c r="K51" s="76"/>
    </row>
    <row r="52" spans="3:11" x14ac:dyDescent="0.25">
      <c r="C52" s="76"/>
      <c r="D52" s="76"/>
      <c r="E52" s="76"/>
      <c r="F52" s="76"/>
      <c r="G52" s="76"/>
      <c r="H52" s="76"/>
      <c r="I52" s="76"/>
      <c r="J52" s="76"/>
      <c r="K52" s="76"/>
    </row>
    <row r="53" spans="3:11" x14ac:dyDescent="0.25">
      <c r="C53" s="76"/>
      <c r="D53" s="76"/>
      <c r="E53" s="76"/>
      <c r="F53" s="76"/>
      <c r="G53" s="76"/>
      <c r="H53" s="76"/>
      <c r="I53" s="76"/>
      <c r="J53" s="76"/>
      <c r="K53" s="76"/>
    </row>
    <row r="54" spans="3:11" x14ac:dyDescent="0.25">
      <c r="C54" s="76"/>
      <c r="D54" s="76"/>
      <c r="E54" s="76"/>
      <c r="F54" s="76"/>
      <c r="G54" s="76"/>
      <c r="H54" s="76"/>
      <c r="I54" s="76"/>
      <c r="J54" s="76"/>
      <c r="K54" s="76"/>
    </row>
    <row r="55" spans="3:11" x14ac:dyDescent="0.25">
      <c r="C55" s="76"/>
      <c r="D55" s="76"/>
      <c r="E55" s="76"/>
      <c r="F55" s="76"/>
      <c r="G55" s="76"/>
      <c r="H55" s="76"/>
      <c r="I55" s="76"/>
      <c r="J55" s="76"/>
      <c r="K55" s="76"/>
    </row>
    <row r="56" spans="3:11" x14ac:dyDescent="0.25">
      <c r="C56" s="76"/>
      <c r="D56" s="76"/>
      <c r="E56" s="76"/>
      <c r="F56" s="76"/>
      <c r="G56" s="76"/>
      <c r="H56" s="76"/>
      <c r="I56" s="76"/>
      <c r="J56" s="76"/>
      <c r="K56" s="76"/>
    </row>
    <row r="57" spans="3:11" x14ac:dyDescent="0.25">
      <c r="C57" s="76"/>
      <c r="D57" s="76"/>
      <c r="E57" s="76"/>
      <c r="F57" s="76"/>
      <c r="G57" s="76"/>
      <c r="H57" s="76"/>
      <c r="I57" s="76"/>
      <c r="J57" s="76"/>
      <c r="K57" s="76"/>
    </row>
    <row r="58" spans="3:11" x14ac:dyDescent="0.25">
      <c r="C58" s="76"/>
      <c r="D58" s="76"/>
      <c r="E58" s="76"/>
      <c r="F58" s="76"/>
      <c r="G58" s="76"/>
      <c r="H58" s="76"/>
      <c r="I58" s="76"/>
      <c r="J58" s="76"/>
      <c r="K58" s="76"/>
    </row>
    <row r="59" spans="3:11" x14ac:dyDescent="0.25">
      <c r="C59" s="76"/>
      <c r="D59" s="76"/>
      <c r="E59" s="76"/>
      <c r="F59" s="76"/>
      <c r="G59" s="76"/>
      <c r="H59" s="76"/>
      <c r="I59" s="76"/>
      <c r="J59" s="76"/>
      <c r="K59" s="76"/>
    </row>
    <row r="60" spans="3:11" x14ac:dyDescent="0.25">
      <c r="C60" s="76"/>
      <c r="D60" s="76"/>
      <c r="E60" s="76"/>
      <c r="F60" s="76"/>
      <c r="G60" s="76"/>
      <c r="H60" s="76"/>
      <c r="I60" s="76"/>
      <c r="J60" s="76"/>
      <c r="K60" s="76"/>
    </row>
    <row r="61" spans="3:11" x14ac:dyDescent="0.25">
      <c r="C61" s="76"/>
      <c r="D61" s="76"/>
      <c r="E61" s="76"/>
      <c r="F61" s="76"/>
      <c r="G61" s="76"/>
      <c r="H61" s="76"/>
      <c r="I61" s="76"/>
      <c r="J61" s="76"/>
      <c r="K61" s="76"/>
    </row>
    <row r="62" spans="3:11" x14ac:dyDescent="0.25">
      <c r="C62" s="76"/>
      <c r="D62" s="76"/>
      <c r="E62" s="76"/>
      <c r="F62" s="76"/>
      <c r="G62" s="76"/>
      <c r="H62" s="76"/>
      <c r="I62" s="76"/>
      <c r="J62" s="76"/>
      <c r="K62" s="76"/>
    </row>
    <row r="63" spans="3:11" x14ac:dyDescent="0.25">
      <c r="C63" s="76"/>
      <c r="D63" s="76"/>
      <c r="E63" s="76"/>
      <c r="F63" s="76"/>
      <c r="G63" s="76"/>
      <c r="H63" s="76"/>
      <c r="I63" s="76"/>
      <c r="J63" s="76"/>
      <c r="K63" s="76"/>
    </row>
    <row r="64" spans="3:11" x14ac:dyDescent="0.25">
      <c r="C64" s="76"/>
      <c r="D64" s="76"/>
      <c r="E64" s="76"/>
      <c r="F64" s="76"/>
      <c r="G64" s="76"/>
      <c r="H64" s="76"/>
      <c r="I64" s="76"/>
      <c r="J64" s="76"/>
      <c r="K64" s="76"/>
    </row>
    <row r="65" spans="3:11" x14ac:dyDescent="0.25">
      <c r="C65" s="76"/>
      <c r="D65" s="76"/>
      <c r="E65" s="76"/>
      <c r="F65" s="76"/>
      <c r="G65" s="76"/>
      <c r="H65" s="76"/>
      <c r="I65" s="76"/>
      <c r="J65" s="76"/>
      <c r="K65" s="76"/>
    </row>
    <row r="66" spans="3:11" x14ac:dyDescent="0.25">
      <c r="C66" s="76"/>
      <c r="D66" s="76"/>
      <c r="E66" s="76"/>
      <c r="F66" s="76"/>
      <c r="G66" s="76"/>
      <c r="H66" s="76"/>
      <c r="I66" s="76"/>
      <c r="J66" s="76"/>
      <c r="K66" s="76"/>
    </row>
    <row r="67" spans="3:11" x14ac:dyDescent="0.25">
      <c r="C67" s="76"/>
      <c r="D67" s="76"/>
      <c r="E67" s="76"/>
      <c r="F67" s="76"/>
      <c r="G67" s="76"/>
      <c r="H67" s="76"/>
      <c r="I67" s="76"/>
      <c r="J67" s="76"/>
      <c r="K67" s="76"/>
    </row>
    <row r="68" spans="3:11" x14ac:dyDescent="0.25">
      <c r="C68" s="76"/>
      <c r="D68" s="76"/>
      <c r="E68" s="76"/>
      <c r="F68" s="76"/>
      <c r="G68" s="76"/>
      <c r="H68" s="76"/>
      <c r="I68" s="76"/>
      <c r="J68" s="76"/>
      <c r="K68" s="76"/>
    </row>
    <row r="69" spans="3:11" x14ac:dyDescent="0.25">
      <c r="C69" s="76"/>
      <c r="D69" s="76"/>
      <c r="E69" s="76"/>
      <c r="F69" s="76"/>
      <c r="G69" s="76"/>
      <c r="H69" s="76"/>
      <c r="I69" s="76"/>
      <c r="J69" s="76"/>
      <c r="K69" s="76"/>
    </row>
    <row r="70" spans="3:11" x14ac:dyDescent="0.25">
      <c r="C70" s="76"/>
      <c r="D70" s="76"/>
      <c r="E70" s="76"/>
      <c r="F70" s="76"/>
      <c r="G70" s="76"/>
      <c r="H70" s="76"/>
      <c r="I70" s="76"/>
      <c r="J70" s="76"/>
      <c r="K70" s="76"/>
    </row>
    <row r="71" spans="3:11" x14ac:dyDescent="0.25">
      <c r="C71" s="76"/>
      <c r="D71" s="76"/>
      <c r="E71" s="76"/>
      <c r="F71" s="76"/>
      <c r="G71" s="76"/>
      <c r="H71" s="76"/>
      <c r="I71" s="76"/>
      <c r="J71" s="76"/>
      <c r="K71" s="76"/>
    </row>
    <row r="72" spans="3:11" x14ac:dyDescent="0.25">
      <c r="C72" s="76"/>
      <c r="D72" s="76"/>
      <c r="E72" s="76"/>
      <c r="F72" s="76"/>
      <c r="G72" s="76"/>
      <c r="H72" s="76"/>
      <c r="I72" s="76"/>
      <c r="J72" s="76"/>
      <c r="K72" s="76"/>
    </row>
    <row r="73" spans="3:11" x14ac:dyDescent="0.25">
      <c r="C73" s="76"/>
      <c r="D73" s="76"/>
      <c r="E73" s="76"/>
      <c r="F73" s="76"/>
      <c r="G73" s="76"/>
      <c r="H73" s="76"/>
      <c r="I73" s="76"/>
      <c r="J73" s="76"/>
      <c r="K73" s="76"/>
    </row>
    <row r="74" spans="3:11" x14ac:dyDescent="0.25">
      <c r="C74" s="76"/>
      <c r="D74" s="76"/>
      <c r="E74" s="76"/>
      <c r="F74" s="76"/>
      <c r="G74" s="76"/>
      <c r="H74" s="76"/>
      <c r="I74" s="76"/>
      <c r="J74" s="76"/>
      <c r="K74" s="76"/>
    </row>
    <row r="75" spans="3:11" x14ac:dyDescent="0.25">
      <c r="C75" s="76"/>
      <c r="D75" s="76"/>
      <c r="E75" s="76"/>
      <c r="F75" s="76"/>
      <c r="G75" s="76"/>
      <c r="H75" s="76"/>
      <c r="I75" s="76"/>
      <c r="J75" s="76"/>
      <c r="K75" s="76"/>
    </row>
    <row r="76" spans="3:11" x14ac:dyDescent="0.25">
      <c r="C76" s="76"/>
      <c r="D76" s="76"/>
      <c r="E76" s="76"/>
      <c r="F76" s="76"/>
      <c r="G76" s="76"/>
      <c r="H76" s="76"/>
      <c r="I76" s="76"/>
      <c r="J76" s="76"/>
      <c r="K76" s="76"/>
    </row>
    <row r="77" spans="3:11" x14ac:dyDescent="0.25">
      <c r="C77" s="76"/>
      <c r="D77" s="76"/>
      <c r="E77" s="76"/>
      <c r="F77" s="76"/>
      <c r="G77" s="76"/>
      <c r="H77" s="76"/>
      <c r="I77" s="76"/>
      <c r="J77" s="76"/>
      <c r="K77" s="76"/>
    </row>
    <row r="78" spans="3:11" x14ac:dyDescent="0.25">
      <c r="C78" s="76"/>
      <c r="D78" s="76"/>
      <c r="E78" s="76"/>
      <c r="F78" s="76"/>
      <c r="G78" s="76"/>
      <c r="H78" s="76"/>
      <c r="I78" s="76"/>
      <c r="J78" s="76"/>
      <c r="K78" s="76"/>
    </row>
    <row r="79" spans="3:11" x14ac:dyDescent="0.25">
      <c r="C79" s="76"/>
      <c r="D79" s="76"/>
      <c r="E79" s="76"/>
      <c r="F79" s="76"/>
      <c r="G79" s="76"/>
      <c r="H79" s="76"/>
      <c r="I79" s="76"/>
      <c r="J79" s="76"/>
      <c r="K79" s="76"/>
    </row>
    <row r="80" spans="3:11" x14ac:dyDescent="0.25">
      <c r="C80" s="76"/>
      <c r="D80" s="76"/>
      <c r="E80" s="76"/>
      <c r="F80" s="76"/>
      <c r="G80" s="76"/>
      <c r="H80" s="76"/>
      <c r="I80" s="76"/>
      <c r="J80" s="76"/>
      <c r="K80" s="76"/>
    </row>
    <row r="81" spans="3:11" x14ac:dyDescent="0.25">
      <c r="C81" s="76"/>
      <c r="D81" s="76"/>
      <c r="E81" s="76"/>
      <c r="F81" s="76"/>
      <c r="G81" s="76"/>
      <c r="H81" s="76"/>
      <c r="I81" s="76"/>
      <c r="J81" s="76"/>
      <c r="K81" s="76"/>
    </row>
    <row r="82" spans="3:11" x14ac:dyDescent="0.25">
      <c r="C82" s="76"/>
      <c r="D82" s="76"/>
      <c r="E82" s="76"/>
      <c r="F82" s="76"/>
      <c r="G82" s="76"/>
      <c r="H82" s="76"/>
      <c r="I82" s="76"/>
      <c r="J82" s="76"/>
      <c r="K82" s="76"/>
    </row>
    <row r="83" spans="3:11" x14ac:dyDescent="0.25">
      <c r="C83" s="76"/>
      <c r="D83" s="76"/>
      <c r="E83" s="76"/>
      <c r="F83" s="76"/>
      <c r="G83" s="76"/>
      <c r="H83" s="76"/>
      <c r="I83" s="76"/>
      <c r="J83" s="76"/>
      <c r="K83" s="76"/>
    </row>
    <row r="84" spans="3:11" x14ac:dyDescent="0.25">
      <c r="C84" s="76"/>
      <c r="D84" s="76"/>
      <c r="E84" s="76"/>
      <c r="F84" s="76"/>
      <c r="G84" s="76"/>
      <c r="H84" s="76"/>
      <c r="I84" s="76"/>
      <c r="J84" s="76"/>
      <c r="K84" s="76"/>
    </row>
    <row r="85" spans="3:11" x14ac:dyDescent="0.25">
      <c r="C85" s="76"/>
      <c r="D85" s="76"/>
      <c r="E85" s="76"/>
      <c r="F85" s="76"/>
      <c r="G85" s="76"/>
      <c r="H85" s="76"/>
      <c r="I85" s="76"/>
      <c r="J85" s="76"/>
      <c r="K85" s="76"/>
    </row>
    <row r="86" spans="3:11" x14ac:dyDescent="0.25">
      <c r="C86" s="76"/>
      <c r="D86" s="76"/>
      <c r="E86" s="76"/>
      <c r="F86" s="76"/>
      <c r="G86" s="76"/>
      <c r="H86" s="76"/>
      <c r="I86" s="76"/>
      <c r="J86" s="76"/>
      <c r="K86" s="76"/>
    </row>
    <row r="87" spans="3:11" x14ac:dyDescent="0.25">
      <c r="C87" s="76"/>
      <c r="D87" s="76"/>
      <c r="E87" s="76"/>
      <c r="F87" s="76"/>
      <c r="G87" s="76"/>
      <c r="H87" s="76"/>
      <c r="I87" s="76"/>
      <c r="J87" s="76"/>
      <c r="K87" s="76"/>
    </row>
    <row r="88" spans="3:11" x14ac:dyDescent="0.25">
      <c r="C88" s="76"/>
      <c r="D88" s="76"/>
      <c r="E88" s="76"/>
      <c r="F88" s="76"/>
      <c r="G88" s="76"/>
      <c r="H88" s="76"/>
      <c r="I88" s="76"/>
      <c r="J88" s="76"/>
      <c r="K88" s="76"/>
    </row>
    <row r="89" spans="3:11" x14ac:dyDescent="0.25">
      <c r="C89" s="76"/>
      <c r="D89" s="76"/>
      <c r="E89" s="76"/>
      <c r="F89" s="76"/>
      <c r="G89" s="76"/>
      <c r="H89" s="76"/>
      <c r="I89" s="76"/>
      <c r="J89" s="76"/>
      <c r="K89" s="76"/>
    </row>
    <row r="90" spans="3:11" x14ac:dyDescent="0.25">
      <c r="C90" s="76"/>
      <c r="D90" s="76"/>
      <c r="E90" s="76"/>
      <c r="F90" s="76"/>
      <c r="G90" s="76"/>
      <c r="H90" s="76"/>
      <c r="I90" s="76"/>
      <c r="J90" s="76"/>
      <c r="K90" s="76"/>
    </row>
    <row r="91" spans="3:11" x14ac:dyDescent="0.25">
      <c r="C91" s="76"/>
      <c r="D91" s="76"/>
      <c r="E91" s="76"/>
      <c r="F91" s="76"/>
      <c r="G91" s="76"/>
      <c r="H91" s="76"/>
      <c r="I91" s="76"/>
      <c r="J91" s="76"/>
      <c r="K91" s="76"/>
    </row>
    <row r="92" spans="3:11" x14ac:dyDescent="0.25">
      <c r="C92" s="76"/>
      <c r="D92" s="76"/>
      <c r="E92" s="76"/>
      <c r="F92" s="76"/>
      <c r="G92" s="76"/>
      <c r="H92" s="76"/>
      <c r="I92" s="76"/>
      <c r="J92" s="76"/>
      <c r="K92" s="76"/>
    </row>
    <row r="93" spans="3:11" x14ac:dyDescent="0.25">
      <c r="C93" s="76"/>
      <c r="D93" s="76"/>
      <c r="E93" s="76"/>
      <c r="F93" s="76"/>
      <c r="G93" s="76"/>
      <c r="H93" s="76"/>
      <c r="I93" s="76"/>
      <c r="J93" s="76"/>
      <c r="K93" s="76"/>
    </row>
    <row r="94" spans="3:11" x14ac:dyDescent="0.25">
      <c r="C94" s="76"/>
      <c r="D94" s="76"/>
      <c r="E94" s="76"/>
      <c r="F94" s="76"/>
      <c r="G94" s="76"/>
      <c r="H94" s="76"/>
      <c r="I94" s="76"/>
      <c r="J94" s="76"/>
      <c r="K94" s="76"/>
    </row>
    <row r="95" spans="3:11" x14ac:dyDescent="0.25">
      <c r="C95" s="76"/>
      <c r="D95" s="76"/>
      <c r="E95" s="76"/>
      <c r="F95" s="76"/>
      <c r="G95" s="76"/>
      <c r="H95" s="76"/>
      <c r="I95" s="76"/>
      <c r="J95" s="76"/>
      <c r="K95" s="76"/>
    </row>
    <row r="96" spans="3:11" x14ac:dyDescent="0.25">
      <c r="C96" s="76"/>
      <c r="D96" s="76"/>
      <c r="E96" s="76"/>
      <c r="F96" s="76"/>
      <c r="G96" s="76"/>
      <c r="H96" s="76"/>
      <c r="I96" s="76"/>
      <c r="J96" s="76"/>
      <c r="K96" s="76"/>
    </row>
    <row r="97" spans="3:11" x14ac:dyDescent="0.25">
      <c r="C97" s="76"/>
      <c r="D97" s="76"/>
      <c r="E97" s="76"/>
      <c r="F97" s="76"/>
      <c r="G97" s="76"/>
      <c r="H97" s="76"/>
      <c r="I97" s="76"/>
      <c r="J97" s="76"/>
      <c r="K97" s="76"/>
    </row>
    <row r="98" spans="3:11" x14ac:dyDescent="0.25">
      <c r="C98" s="76"/>
      <c r="D98" s="76"/>
      <c r="E98" s="76"/>
      <c r="F98" s="76"/>
      <c r="G98" s="76"/>
      <c r="H98" s="76"/>
      <c r="I98" s="76"/>
      <c r="J98" s="76"/>
      <c r="K98" s="76"/>
    </row>
    <row r="99" spans="3:11" x14ac:dyDescent="0.25">
      <c r="C99" s="76"/>
      <c r="D99" s="76"/>
      <c r="E99" s="76"/>
      <c r="F99" s="76"/>
      <c r="G99" s="76"/>
      <c r="H99" s="76"/>
      <c r="I99" s="76"/>
      <c r="J99" s="76"/>
      <c r="K99" s="76"/>
    </row>
    <row r="100" spans="3:11" x14ac:dyDescent="0.25">
      <c r="C100" s="76"/>
      <c r="D100" s="76"/>
      <c r="E100" s="76"/>
      <c r="F100" s="76"/>
      <c r="G100" s="76"/>
      <c r="H100" s="76"/>
      <c r="I100" s="76"/>
      <c r="J100" s="76"/>
      <c r="K100" s="76"/>
    </row>
    <row r="101" spans="3:11" x14ac:dyDescent="0.25">
      <c r="C101" s="76"/>
      <c r="D101" s="76"/>
      <c r="E101" s="76"/>
      <c r="F101" s="76"/>
      <c r="G101" s="76"/>
      <c r="H101" s="76"/>
      <c r="I101" s="76"/>
      <c r="J101" s="76"/>
      <c r="K101" s="76"/>
    </row>
    <row r="102" spans="3:11" x14ac:dyDescent="0.25">
      <c r="C102" s="76"/>
      <c r="D102" s="76"/>
      <c r="E102" s="76"/>
      <c r="F102" s="76"/>
      <c r="G102" s="76"/>
      <c r="H102" s="76"/>
      <c r="I102" s="76"/>
      <c r="J102" s="76"/>
      <c r="K102" s="76"/>
    </row>
    <row r="103" spans="3:11" x14ac:dyDescent="0.25">
      <c r="C103" s="76"/>
      <c r="D103" s="76"/>
      <c r="E103" s="76"/>
      <c r="F103" s="76"/>
      <c r="G103" s="76"/>
      <c r="H103" s="76"/>
      <c r="I103" s="76"/>
      <c r="J103" s="76"/>
      <c r="K103" s="76"/>
    </row>
    <row r="104" spans="3:11" x14ac:dyDescent="0.25">
      <c r="C104" s="76"/>
      <c r="D104" s="76"/>
      <c r="E104" s="76"/>
      <c r="F104" s="76"/>
      <c r="G104" s="76"/>
      <c r="H104" s="76"/>
      <c r="I104" s="76"/>
      <c r="J104" s="76"/>
      <c r="K104" s="76"/>
    </row>
    <row r="105" spans="3:11" x14ac:dyDescent="0.25">
      <c r="C105" s="76"/>
      <c r="D105" s="76"/>
      <c r="E105" s="76"/>
      <c r="F105" s="76"/>
      <c r="G105" s="76"/>
      <c r="H105" s="76"/>
      <c r="I105" s="76"/>
      <c r="J105" s="76"/>
      <c r="K105" s="76"/>
    </row>
    <row r="106" spans="3:11" x14ac:dyDescent="0.25">
      <c r="C106" s="76"/>
      <c r="D106" s="76"/>
      <c r="E106" s="76"/>
      <c r="F106" s="76"/>
      <c r="G106" s="76"/>
      <c r="H106" s="76"/>
      <c r="I106" s="76"/>
      <c r="J106" s="76"/>
      <c r="K106" s="76"/>
    </row>
    <row r="107" spans="3:11" x14ac:dyDescent="0.25">
      <c r="C107" s="76"/>
      <c r="D107" s="76"/>
      <c r="E107" s="76"/>
      <c r="F107" s="76"/>
      <c r="G107" s="76"/>
      <c r="H107" s="76"/>
      <c r="I107" s="76"/>
      <c r="J107" s="76"/>
      <c r="K107" s="76"/>
    </row>
    <row r="108" spans="3:11" x14ac:dyDescent="0.25">
      <c r="C108" s="76"/>
      <c r="D108" s="76"/>
      <c r="E108" s="76"/>
      <c r="F108" s="76"/>
      <c r="G108" s="76"/>
      <c r="H108" s="76"/>
      <c r="I108" s="76"/>
      <c r="J108" s="76"/>
      <c r="K108" s="76"/>
    </row>
    <row r="109" spans="3:11" x14ac:dyDescent="0.25">
      <c r="C109" s="76"/>
      <c r="D109" s="76"/>
      <c r="E109" s="76"/>
      <c r="F109" s="76"/>
      <c r="G109" s="76"/>
      <c r="H109" s="76"/>
      <c r="I109" s="76"/>
      <c r="J109" s="76"/>
      <c r="K109" s="76"/>
    </row>
    <row r="110" spans="3:11" x14ac:dyDescent="0.25">
      <c r="C110" s="76"/>
      <c r="D110" s="76"/>
      <c r="E110" s="76"/>
      <c r="F110" s="76"/>
      <c r="G110" s="76"/>
      <c r="H110" s="76"/>
      <c r="I110" s="76"/>
      <c r="J110" s="76"/>
      <c r="K110" s="76"/>
    </row>
    <row r="111" spans="3:11" x14ac:dyDescent="0.25">
      <c r="C111" s="76"/>
      <c r="D111" s="76"/>
      <c r="E111" s="76"/>
      <c r="F111" s="76"/>
      <c r="G111" s="76"/>
      <c r="H111" s="76"/>
      <c r="I111" s="76"/>
      <c r="J111" s="76"/>
      <c r="K111" s="76"/>
    </row>
    <row r="112" spans="3:11" x14ac:dyDescent="0.25">
      <c r="C112" s="76"/>
      <c r="D112" s="76"/>
      <c r="E112" s="76"/>
      <c r="F112" s="76"/>
      <c r="G112" s="76"/>
      <c r="H112" s="76"/>
      <c r="I112" s="76"/>
      <c r="J112" s="76"/>
      <c r="K112" s="76"/>
    </row>
    <row r="113" spans="3:11" x14ac:dyDescent="0.25">
      <c r="C113" s="76"/>
      <c r="D113" s="76"/>
      <c r="E113" s="76"/>
      <c r="F113" s="76"/>
      <c r="G113" s="76"/>
      <c r="H113" s="76"/>
      <c r="I113" s="76"/>
      <c r="J113" s="76"/>
      <c r="K113" s="76"/>
    </row>
    <row r="114" spans="3:11" x14ac:dyDescent="0.25">
      <c r="C114" s="76"/>
      <c r="D114" s="76"/>
      <c r="E114" s="76"/>
      <c r="F114" s="76"/>
      <c r="G114" s="76"/>
      <c r="H114" s="76"/>
      <c r="I114" s="76"/>
      <c r="J114" s="76"/>
      <c r="K114" s="76"/>
    </row>
    <row r="115" spans="3:11" x14ac:dyDescent="0.25">
      <c r="C115" s="76"/>
      <c r="D115" s="76"/>
      <c r="E115" s="76"/>
      <c r="F115" s="76"/>
      <c r="G115" s="76"/>
      <c r="H115" s="76"/>
      <c r="I115" s="76"/>
      <c r="J115" s="76"/>
      <c r="K115" s="76"/>
    </row>
    <row r="116" spans="3:11" x14ac:dyDescent="0.25">
      <c r="C116" s="76"/>
      <c r="D116" s="76"/>
      <c r="E116" s="76"/>
      <c r="F116" s="76"/>
      <c r="G116" s="76"/>
      <c r="H116" s="76"/>
      <c r="I116" s="76"/>
      <c r="J116" s="76"/>
      <c r="K116" s="76"/>
    </row>
    <row r="117" spans="3:11" x14ac:dyDescent="0.25">
      <c r="C117" s="76"/>
      <c r="D117" s="76"/>
      <c r="E117" s="76"/>
      <c r="F117" s="76"/>
      <c r="G117" s="76"/>
      <c r="H117" s="76"/>
      <c r="I117" s="76"/>
      <c r="J117" s="76"/>
      <c r="K117" s="76"/>
    </row>
    <row r="118" spans="3:11" x14ac:dyDescent="0.25">
      <c r="C118" s="76"/>
      <c r="D118" s="76"/>
      <c r="E118" s="76"/>
      <c r="F118" s="76"/>
      <c r="G118" s="76"/>
      <c r="H118" s="76"/>
      <c r="I118" s="76"/>
      <c r="J118" s="76"/>
      <c r="K118" s="76"/>
    </row>
    <row r="119" spans="3:11" x14ac:dyDescent="0.25">
      <c r="C119" s="76"/>
      <c r="D119" s="76"/>
      <c r="E119" s="76"/>
      <c r="F119" s="76"/>
      <c r="G119" s="76"/>
      <c r="H119" s="76"/>
      <c r="I119" s="76"/>
      <c r="J119" s="76"/>
      <c r="K119" s="76"/>
    </row>
    <row r="120" spans="3:11" x14ac:dyDescent="0.25">
      <c r="C120" s="76"/>
      <c r="D120" s="76"/>
      <c r="E120" s="76"/>
      <c r="F120" s="76"/>
      <c r="G120" s="76"/>
      <c r="H120" s="76"/>
      <c r="I120" s="76"/>
      <c r="J120" s="76"/>
      <c r="K120" s="76"/>
    </row>
    <row r="121" spans="3:11" x14ac:dyDescent="0.25">
      <c r="C121" s="76"/>
      <c r="D121" s="76"/>
      <c r="E121" s="76"/>
      <c r="F121" s="76"/>
      <c r="G121" s="76"/>
      <c r="H121" s="76"/>
      <c r="I121" s="76"/>
      <c r="J121" s="76"/>
      <c r="K121" s="76"/>
    </row>
    <row r="122" spans="3:11" x14ac:dyDescent="0.25">
      <c r="C122" s="76"/>
      <c r="D122" s="76"/>
      <c r="E122" s="76"/>
      <c r="F122" s="76"/>
      <c r="G122" s="76"/>
      <c r="H122" s="76"/>
      <c r="I122" s="76"/>
      <c r="J122" s="76"/>
      <c r="K122" s="76"/>
    </row>
    <row r="123" spans="3:11" x14ac:dyDescent="0.25">
      <c r="C123" s="76"/>
      <c r="D123" s="76"/>
      <c r="E123" s="76"/>
      <c r="F123" s="76"/>
      <c r="G123" s="76"/>
      <c r="H123" s="76"/>
      <c r="I123" s="76"/>
      <c r="J123" s="76"/>
      <c r="K123" s="76"/>
    </row>
    <row r="124" spans="3:11" x14ac:dyDescent="0.25">
      <c r="C124" s="76"/>
      <c r="D124" s="76"/>
      <c r="E124" s="76"/>
      <c r="F124" s="76"/>
      <c r="G124" s="76"/>
      <c r="H124" s="76"/>
      <c r="I124" s="76"/>
      <c r="J124" s="76"/>
      <c r="K124" s="76"/>
    </row>
    <row r="125" spans="3:11" x14ac:dyDescent="0.25">
      <c r="C125" s="76"/>
      <c r="D125" s="76"/>
      <c r="E125" s="76"/>
      <c r="F125" s="76"/>
      <c r="G125" s="76"/>
      <c r="H125" s="76"/>
      <c r="I125" s="76"/>
      <c r="J125" s="76"/>
      <c r="K125" s="76"/>
    </row>
    <row r="126" spans="3:11" x14ac:dyDescent="0.25">
      <c r="C126" s="76"/>
      <c r="D126" s="76"/>
      <c r="E126" s="76"/>
      <c r="F126" s="76"/>
      <c r="G126" s="76"/>
      <c r="H126" s="76"/>
      <c r="I126" s="76"/>
      <c r="J126" s="76"/>
      <c r="K126" s="76"/>
    </row>
    <row r="127" spans="3:11" x14ac:dyDescent="0.25">
      <c r="C127" s="76"/>
      <c r="D127" s="76"/>
      <c r="E127" s="76"/>
      <c r="F127" s="76"/>
      <c r="G127" s="76"/>
      <c r="H127" s="76"/>
      <c r="I127" s="76"/>
      <c r="J127" s="76"/>
      <c r="K127" s="76"/>
    </row>
    <row r="128" spans="3:11" x14ac:dyDescent="0.25">
      <c r="C128" s="76"/>
      <c r="D128" s="76"/>
      <c r="E128" s="76"/>
      <c r="F128" s="76"/>
      <c r="G128" s="76"/>
      <c r="H128" s="76"/>
      <c r="I128" s="76"/>
      <c r="J128" s="76"/>
      <c r="K128" s="76"/>
    </row>
    <row r="129" spans="3:11" x14ac:dyDescent="0.25">
      <c r="C129" s="76"/>
      <c r="D129" s="76"/>
      <c r="E129" s="76"/>
      <c r="F129" s="76"/>
      <c r="G129" s="76"/>
      <c r="H129" s="76"/>
      <c r="I129" s="76"/>
      <c r="J129" s="76"/>
      <c r="K129" s="76"/>
    </row>
    <row r="130" spans="3:11" x14ac:dyDescent="0.25">
      <c r="C130" s="76"/>
      <c r="D130" s="76"/>
      <c r="E130" s="76"/>
      <c r="F130" s="76"/>
      <c r="G130" s="76"/>
      <c r="H130" s="76"/>
      <c r="I130" s="76"/>
      <c r="J130" s="76"/>
      <c r="K130" s="76"/>
    </row>
    <row r="131" spans="3:11" x14ac:dyDescent="0.25">
      <c r="C131" s="76"/>
      <c r="D131" s="76"/>
      <c r="E131" s="76"/>
      <c r="F131" s="76"/>
      <c r="G131" s="76"/>
      <c r="H131" s="76"/>
      <c r="I131" s="76"/>
      <c r="J131" s="76"/>
      <c r="K131" s="76"/>
    </row>
    <row r="132" spans="3:11" x14ac:dyDescent="0.25">
      <c r="C132" s="76"/>
      <c r="D132" s="76"/>
      <c r="E132" s="76"/>
      <c r="F132" s="76"/>
      <c r="G132" s="76"/>
      <c r="H132" s="76"/>
      <c r="I132" s="76"/>
      <c r="J132" s="76"/>
      <c r="K132" s="76"/>
    </row>
    <row r="133" spans="3:11" x14ac:dyDescent="0.25">
      <c r="C133" s="76"/>
      <c r="D133" s="76"/>
      <c r="E133" s="76"/>
      <c r="F133" s="76"/>
      <c r="G133" s="76"/>
      <c r="H133" s="76"/>
      <c r="I133" s="76"/>
      <c r="J133" s="76"/>
      <c r="K133" s="76"/>
    </row>
    <row r="134" spans="3:11" x14ac:dyDescent="0.25">
      <c r="C134" s="76"/>
      <c r="D134" s="76"/>
      <c r="E134" s="76"/>
      <c r="F134" s="76"/>
      <c r="G134" s="76"/>
      <c r="H134" s="76"/>
      <c r="I134" s="76"/>
      <c r="J134" s="76"/>
      <c r="K134" s="76"/>
    </row>
    <row r="135" spans="3:11" x14ac:dyDescent="0.25">
      <c r="C135" s="76"/>
      <c r="D135" s="76"/>
      <c r="E135" s="76"/>
      <c r="F135" s="76"/>
      <c r="G135" s="76"/>
      <c r="H135" s="76"/>
      <c r="I135" s="76"/>
      <c r="J135" s="76"/>
      <c r="K135" s="76"/>
    </row>
    <row r="136" spans="3:11" x14ac:dyDescent="0.25">
      <c r="C136" s="76"/>
      <c r="D136" s="76"/>
      <c r="E136" s="76"/>
      <c r="F136" s="76"/>
      <c r="G136" s="76"/>
      <c r="H136" s="76"/>
      <c r="I136" s="76"/>
      <c r="J136" s="76"/>
      <c r="K136" s="76"/>
    </row>
    <row r="137" spans="3:11" x14ac:dyDescent="0.25">
      <c r="C137" s="76"/>
      <c r="D137" s="76"/>
      <c r="E137" s="76"/>
      <c r="F137" s="76"/>
      <c r="G137" s="76"/>
      <c r="H137" s="76"/>
      <c r="I137" s="76"/>
      <c r="J137" s="76"/>
      <c r="K137" s="76"/>
    </row>
    <row r="138" spans="3:11" x14ac:dyDescent="0.25">
      <c r="C138" s="76"/>
      <c r="D138" s="76"/>
      <c r="E138" s="76"/>
      <c r="F138" s="76"/>
      <c r="G138" s="76"/>
      <c r="H138" s="76"/>
      <c r="I138" s="76"/>
      <c r="J138" s="76"/>
      <c r="K138" s="76"/>
    </row>
    <row r="139" spans="3:11" x14ac:dyDescent="0.25">
      <c r="C139" s="76"/>
      <c r="D139" s="76"/>
      <c r="E139" s="76"/>
      <c r="F139" s="76"/>
      <c r="G139" s="76"/>
      <c r="H139" s="76"/>
      <c r="I139" s="76"/>
      <c r="J139" s="76"/>
      <c r="K139" s="76"/>
    </row>
    <row r="140" spans="3:11" x14ac:dyDescent="0.25">
      <c r="C140" s="76"/>
      <c r="D140" s="76"/>
      <c r="E140" s="76"/>
      <c r="F140" s="76"/>
      <c r="G140" s="76"/>
      <c r="H140" s="76"/>
      <c r="I140" s="76"/>
      <c r="J140" s="76"/>
      <c r="K140" s="76"/>
    </row>
  </sheetData>
  <mergeCells count="5">
    <mergeCell ref="C3:D3"/>
    <mergeCell ref="E3:F3"/>
    <mergeCell ref="G3:H3"/>
    <mergeCell ref="A5:A7"/>
    <mergeCell ref="A8:A10"/>
  </mergeCells>
  <pageMargins left="0.7" right="0.19685039370078738" top="3.9370078740157487E-2" bottom="3.9370078740157487E-2" header="0" footer="0.3"/>
  <pageSetup paperSize="9" orientation="landscape"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codeName="Hoja54">
    <tabColor rgb="FF00B050"/>
  </sheetPr>
  <dimension ref="A1:K140"/>
  <sheetViews>
    <sheetView workbookViewId="0">
      <selection activeCell="G28" sqref="G28"/>
    </sheetView>
  </sheetViews>
  <sheetFormatPr baseColWidth="10" defaultRowHeight="15" x14ac:dyDescent="0.25"/>
  <cols>
    <col min="1" max="1" width="15.7109375" style="74" customWidth="1"/>
    <col min="2" max="11" width="12.7109375" style="74" customWidth="1"/>
    <col min="12" max="16384" width="11.42578125" style="74"/>
  </cols>
  <sheetData>
    <row r="1" spans="1:11" ht="15.75" x14ac:dyDescent="0.25">
      <c r="A1" s="218" t="s">
        <v>989</v>
      </c>
      <c r="B1" s="157"/>
      <c r="C1" s="157"/>
      <c r="D1" s="157"/>
      <c r="E1" s="157"/>
      <c r="F1" s="157"/>
      <c r="G1" s="157"/>
      <c r="H1" s="157"/>
    </row>
    <row r="2" spans="1:11" x14ac:dyDescent="0.25">
      <c r="A2" s="157"/>
      <c r="B2" s="157"/>
      <c r="C2" s="157"/>
      <c r="D2" s="157"/>
      <c r="E2" s="157"/>
      <c r="F2" s="157"/>
      <c r="G2" s="157"/>
      <c r="H2" s="157"/>
    </row>
    <row r="3" spans="1:11" x14ac:dyDescent="0.25">
      <c r="A3" s="381"/>
      <c r="B3" s="371"/>
      <c r="C3" s="1156" t="s">
        <v>1370</v>
      </c>
      <c r="D3" s="1157"/>
      <c r="E3" s="1156" t="s">
        <v>1371</v>
      </c>
      <c r="F3" s="1157"/>
      <c r="G3" s="1189" t="s">
        <v>26</v>
      </c>
      <c r="H3" s="1190"/>
    </row>
    <row r="4" spans="1:11" x14ac:dyDescent="0.25">
      <c r="A4" s="372"/>
      <c r="B4" s="372"/>
      <c r="C4" s="391" t="s">
        <v>1523</v>
      </c>
      <c r="D4" s="391" t="s">
        <v>1519</v>
      </c>
      <c r="E4" s="391" t="s">
        <v>1523</v>
      </c>
      <c r="F4" s="391" t="s">
        <v>1519</v>
      </c>
      <c r="G4" s="393" t="s">
        <v>1524</v>
      </c>
      <c r="H4" s="393" t="s">
        <v>1520</v>
      </c>
    </row>
    <row r="5" spans="1:11" x14ac:dyDescent="0.25">
      <c r="A5" s="1158" t="s">
        <v>1373</v>
      </c>
      <c r="B5" s="384" t="s">
        <v>1521</v>
      </c>
      <c r="C5" s="387">
        <v>14</v>
      </c>
      <c r="D5" s="387">
        <v>175.97</v>
      </c>
      <c r="E5" s="387">
        <v>645</v>
      </c>
      <c r="F5" s="387">
        <v>8737.64</v>
      </c>
      <c r="G5" s="388">
        <v>659</v>
      </c>
      <c r="H5" s="388">
        <v>8913.61</v>
      </c>
      <c r="I5" s="76"/>
      <c r="J5" s="76"/>
      <c r="K5" s="76"/>
    </row>
    <row r="6" spans="1:11" x14ac:dyDescent="0.25">
      <c r="A6" s="1175"/>
      <c r="B6" s="384" t="s">
        <v>1522</v>
      </c>
      <c r="C6" s="387">
        <v>0</v>
      </c>
      <c r="D6" s="387">
        <v>0</v>
      </c>
      <c r="E6" s="387">
        <v>0</v>
      </c>
      <c r="F6" s="387">
        <v>0</v>
      </c>
      <c r="G6" s="388">
        <v>0</v>
      </c>
      <c r="H6" s="388">
        <v>0</v>
      </c>
      <c r="I6" s="76"/>
      <c r="J6" s="76"/>
      <c r="K6" s="76"/>
    </row>
    <row r="7" spans="1:11" x14ac:dyDescent="0.25">
      <c r="A7" s="1159"/>
      <c r="B7" s="385" t="s">
        <v>26</v>
      </c>
      <c r="C7" s="388">
        <v>14</v>
      </c>
      <c r="D7" s="388">
        <v>175.97</v>
      </c>
      <c r="E7" s="388">
        <v>645</v>
      </c>
      <c r="F7" s="388">
        <v>8737.64</v>
      </c>
      <c r="G7" s="388">
        <v>659</v>
      </c>
      <c r="H7" s="388">
        <v>8913.61</v>
      </c>
      <c r="I7" s="76"/>
      <c r="J7" s="76"/>
      <c r="K7" s="76"/>
    </row>
    <row r="8" spans="1:11" x14ac:dyDescent="0.25">
      <c r="A8" s="1158" t="s">
        <v>1374</v>
      </c>
      <c r="B8" s="384" t="s">
        <v>1521</v>
      </c>
      <c r="C8" s="387">
        <v>2</v>
      </c>
      <c r="D8" s="387">
        <v>12.5</v>
      </c>
      <c r="E8" s="387">
        <v>611</v>
      </c>
      <c r="F8" s="387">
        <v>8657.73</v>
      </c>
      <c r="G8" s="388">
        <v>613</v>
      </c>
      <c r="H8" s="388">
        <v>8670.23</v>
      </c>
      <c r="I8" s="76"/>
      <c r="J8" s="76"/>
      <c r="K8" s="76"/>
    </row>
    <row r="9" spans="1:11" x14ac:dyDescent="0.25">
      <c r="A9" s="1175"/>
      <c r="B9" s="384" t="s">
        <v>1522</v>
      </c>
      <c r="C9" s="387">
        <v>0</v>
      </c>
      <c r="D9" s="387">
        <v>0</v>
      </c>
      <c r="E9" s="387">
        <v>0</v>
      </c>
      <c r="F9" s="387">
        <v>0</v>
      </c>
      <c r="G9" s="388">
        <v>0</v>
      </c>
      <c r="H9" s="388">
        <v>0</v>
      </c>
      <c r="I9" s="76"/>
      <c r="J9" s="76"/>
      <c r="K9" s="76"/>
    </row>
    <row r="10" spans="1:11" x14ac:dyDescent="0.25">
      <c r="A10" s="1159"/>
      <c r="B10" s="385" t="s">
        <v>26</v>
      </c>
      <c r="C10" s="388">
        <v>2</v>
      </c>
      <c r="D10" s="388">
        <v>12.5</v>
      </c>
      <c r="E10" s="388">
        <v>611</v>
      </c>
      <c r="F10" s="388">
        <v>8657.73</v>
      </c>
      <c r="G10" s="388">
        <v>613</v>
      </c>
      <c r="H10" s="388">
        <v>8670.23</v>
      </c>
      <c r="I10" s="76"/>
      <c r="J10" s="76"/>
      <c r="K10" s="76"/>
    </row>
    <row r="11" spans="1:11" x14ac:dyDescent="0.25">
      <c r="A11" s="385" t="s">
        <v>26</v>
      </c>
      <c r="B11" s="414"/>
      <c r="C11" s="388">
        <v>16</v>
      </c>
      <c r="D11" s="388">
        <v>188.47</v>
      </c>
      <c r="E11" s="388">
        <v>1256</v>
      </c>
      <c r="F11" s="388">
        <v>17395.37</v>
      </c>
      <c r="G11" s="388">
        <v>1272</v>
      </c>
      <c r="H11" s="388">
        <v>17583.849999999999</v>
      </c>
      <c r="I11" s="76"/>
      <c r="J11" s="76"/>
      <c r="K11" s="76"/>
    </row>
    <row r="12" spans="1:11" x14ac:dyDescent="0.25">
      <c r="C12" s="76"/>
      <c r="D12" s="76"/>
      <c r="E12" s="76"/>
      <c r="F12" s="76"/>
      <c r="G12" s="76"/>
      <c r="H12" s="76"/>
      <c r="I12" s="76"/>
      <c r="J12" s="76"/>
      <c r="K12" s="76"/>
    </row>
    <row r="13" spans="1:11" x14ac:dyDescent="0.25">
      <c r="C13" s="76"/>
      <c r="D13" s="76"/>
      <c r="E13" s="76"/>
      <c r="F13" s="76"/>
      <c r="G13" s="76"/>
      <c r="H13" s="76"/>
      <c r="I13" s="76"/>
      <c r="J13" s="76"/>
      <c r="K13" s="76"/>
    </row>
    <row r="14" spans="1:11" x14ac:dyDescent="0.25">
      <c r="C14" s="76"/>
      <c r="D14" s="76"/>
      <c r="E14" s="76"/>
      <c r="F14" s="76"/>
      <c r="G14" s="76"/>
      <c r="H14" s="76"/>
      <c r="I14" s="76"/>
      <c r="J14" s="76"/>
      <c r="K14" s="76"/>
    </row>
    <row r="15" spans="1:11" x14ac:dyDescent="0.25">
      <c r="C15" s="76"/>
      <c r="D15" s="76"/>
      <c r="E15" s="76"/>
      <c r="F15" s="76"/>
      <c r="G15" s="76"/>
      <c r="H15" s="76"/>
      <c r="I15" s="76"/>
      <c r="J15" s="76"/>
      <c r="K15" s="76"/>
    </row>
    <row r="16" spans="1:11" x14ac:dyDescent="0.25">
      <c r="C16" s="76"/>
      <c r="D16" s="76"/>
      <c r="E16" s="76"/>
      <c r="F16" s="76"/>
      <c r="G16" s="76"/>
      <c r="H16" s="76"/>
      <c r="I16" s="76"/>
      <c r="J16" s="76"/>
      <c r="K16" s="76"/>
    </row>
    <row r="17" spans="3:11" x14ac:dyDescent="0.25">
      <c r="C17" s="76"/>
      <c r="D17" s="76"/>
      <c r="E17" s="76"/>
      <c r="F17" s="76"/>
      <c r="G17" s="76"/>
      <c r="H17" s="76"/>
      <c r="I17" s="76"/>
      <c r="J17" s="76"/>
      <c r="K17" s="76"/>
    </row>
    <row r="18" spans="3:11" x14ac:dyDescent="0.25">
      <c r="C18" s="76"/>
      <c r="D18" s="76"/>
      <c r="E18" s="76"/>
      <c r="F18" s="76"/>
      <c r="G18" s="76"/>
      <c r="H18" s="76"/>
      <c r="I18" s="76"/>
      <c r="J18" s="76"/>
      <c r="K18" s="76"/>
    </row>
    <row r="19" spans="3:11" x14ac:dyDescent="0.25">
      <c r="C19" s="76"/>
      <c r="D19" s="76"/>
      <c r="E19" s="76"/>
      <c r="F19" s="76"/>
      <c r="G19" s="76"/>
      <c r="H19" s="76"/>
      <c r="I19" s="76"/>
      <c r="J19" s="76"/>
      <c r="K19" s="76"/>
    </row>
    <row r="20" spans="3:11" x14ac:dyDescent="0.25">
      <c r="C20" s="76"/>
      <c r="D20" s="76"/>
      <c r="E20" s="76"/>
      <c r="F20" s="76"/>
      <c r="G20" s="76"/>
      <c r="H20" s="76"/>
      <c r="I20" s="76"/>
      <c r="J20" s="76"/>
      <c r="K20" s="76"/>
    </row>
    <row r="21" spans="3:11" x14ac:dyDescent="0.25">
      <c r="C21" s="76"/>
      <c r="D21" s="76"/>
      <c r="E21" s="76"/>
      <c r="F21" s="76"/>
      <c r="G21" s="76"/>
      <c r="H21" s="76"/>
      <c r="I21" s="76"/>
      <c r="J21" s="76"/>
      <c r="K21" s="76"/>
    </row>
    <row r="22" spans="3:11" x14ac:dyDescent="0.25">
      <c r="C22" s="76"/>
      <c r="D22" s="76"/>
      <c r="E22" s="76"/>
      <c r="F22" s="76"/>
      <c r="G22" s="76"/>
      <c r="H22" s="76"/>
      <c r="I22" s="76"/>
      <c r="J22" s="76"/>
      <c r="K22" s="76"/>
    </row>
    <row r="23" spans="3:11" x14ac:dyDescent="0.25">
      <c r="C23" s="76"/>
      <c r="D23" s="76"/>
      <c r="E23" s="76"/>
      <c r="F23" s="76"/>
      <c r="G23" s="76"/>
      <c r="H23" s="76"/>
      <c r="I23" s="76"/>
      <c r="J23" s="76"/>
      <c r="K23" s="76"/>
    </row>
    <row r="24" spans="3:11" x14ac:dyDescent="0.25">
      <c r="C24" s="76"/>
      <c r="D24" s="76"/>
      <c r="E24" s="76"/>
      <c r="F24" s="76"/>
      <c r="G24" s="76"/>
      <c r="H24" s="76"/>
      <c r="I24" s="76"/>
      <c r="J24" s="76"/>
      <c r="K24" s="76"/>
    </row>
    <row r="25" spans="3:11" x14ac:dyDescent="0.25">
      <c r="C25" s="76"/>
      <c r="D25" s="76"/>
      <c r="E25" s="76"/>
      <c r="F25" s="76"/>
      <c r="G25" s="76"/>
      <c r="H25" s="76"/>
      <c r="I25" s="76"/>
      <c r="J25" s="76"/>
      <c r="K25" s="76"/>
    </row>
    <row r="26" spans="3:11" x14ac:dyDescent="0.25">
      <c r="C26" s="76"/>
      <c r="D26" s="76"/>
      <c r="E26" s="76"/>
      <c r="F26" s="76"/>
      <c r="G26" s="76"/>
      <c r="H26" s="76"/>
      <c r="I26" s="76"/>
      <c r="J26" s="76"/>
      <c r="K26" s="76"/>
    </row>
    <row r="27" spans="3:11" x14ac:dyDescent="0.25">
      <c r="C27" s="76"/>
      <c r="D27" s="76"/>
      <c r="E27" s="76"/>
      <c r="F27" s="76"/>
      <c r="G27" s="76"/>
      <c r="H27" s="76"/>
      <c r="I27" s="76"/>
      <c r="J27" s="76"/>
      <c r="K27" s="76"/>
    </row>
    <row r="28" spans="3:11" x14ac:dyDescent="0.25">
      <c r="C28" s="76"/>
      <c r="D28" s="76"/>
      <c r="E28" s="76"/>
      <c r="F28" s="76"/>
      <c r="G28" s="76"/>
      <c r="H28" s="76"/>
      <c r="I28" s="76"/>
      <c r="J28" s="76"/>
      <c r="K28" s="76"/>
    </row>
    <row r="29" spans="3:11" x14ac:dyDescent="0.25">
      <c r="C29" s="76"/>
      <c r="D29" s="76"/>
      <c r="E29" s="76"/>
      <c r="F29" s="76"/>
      <c r="G29" s="76"/>
      <c r="H29" s="76"/>
      <c r="I29" s="76"/>
      <c r="J29" s="76"/>
      <c r="K29" s="76"/>
    </row>
    <row r="30" spans="3:11" x14ac:dyDescent="0.25">
      <c r="C30" s="76"/>
      <c r="D30" s="76"/>
      <c r="E30" s="76"/>
      <c r="F30" s="76"/>
      <c r="G30" s="76"/>
      <c r="H30" s="76"/>
      <c r="I30" s="76"/>
      <c r="J30" s="76"/>
      <c r="K30" s="76"/>
    </row>
    <row r="31" spans="3:11" x14ac:dyDescent="0.25">
      <c r="C31" s="76"/>
      <c r="D31" s="76"/>
      <c r="E31" s="76"/>
      <c r="F31" s="76"/>
      <c r="G31" s="76"/>
      <c r="H31" s="76"/>
      <c r="I31" s="76"/>
      <c r="J31" s="76"/>
      <c r="K31" s="76"/>
    </row>
    <row r="32" spans="3:11" x14ac:dyDescent="0.25">
      <c r="C32" s="76"/>
      <c r="D32" s="76"/>
      <c r="E32" s="76"/>
      <c r="F32" s="76"/>
      <c r="G32" s="76"/>
      <c r="H32" s="76"/>
      <c r="I32" s="76"/>
      <c r="J32" s="76"/>
      <c r="K32" s="76"/>
    </row>
    <row r="33" spans="3:11" x14ac:dyDescent="0.25">
      <c r="C33" s="76"/>
      <c r="D33" s="76"/>
      <c r="E33" s="76"/>
      <c r="F33" s="76"/>
      <c r="G33" s="76"/>
      <c r="H33" s="76"/>
      <c r="I33" s="76"/>
      <c r="J33" s="76"/>
      <c r="K33" s="76"/>
    </row>
    <row r="34" spans="3:11" x14ac:dyDescent="0.25">
      <c r="C34" s="76"/>
      <c r="D34" s="76"/>
      <c r="E34" s="76"/>
      <c r="F34" s="76"/>
      <c r="G34" s="76"/>
      <c r="H34" s="76"/>
      <c r="I34" s="76"/>
      <c r="J34" s="76"/>
      <c r="K34" s="76"/>
    </row>
    <row r="35" spans="3:11" x14ac:dyDescent="0.25">
      <c r="C35" s="76"/>
      <c r="D35" s="76"/>
      <c r="E35" s="76"/>
      <c r="F35" s="76"/>
      <c r="G35" s="76"/>
      <c r="H35" s="76"/>
      <c r="I35" s="76"/>
      <c r="J35" s="76"/>
      <c r="K35" s="76"/>
    </row>
    <row r="36" spans="3:11" x14ac:dyDescent="0.25">
      <c r="C36" s="76"/>
      <c r="D36" s="76"/>
      <c r="E36" s="76"/>
      <c r="F36" s="76"/>
      <c r="G36" s="76"/>
      <c r="H36" s="76"/>
      <c r="I36" s="76"/>
      <c r="J36" s="76"/>
      <c r="K36" s="76"/>
    </row>
    <row r="37" spans="3:11" x14ac:dyDescent="0.25">
      <c r="C37" s="76"/>
      <c r="D37" s="76"/>
      <c r="E37" s="76"/>
      <c r="F37" s="76"/>
      <c r="G37" s="76"/>
      <c r="H37" s="76"/>
      <c r="I37" s="76"/>
      <c r="J37" s="76"/>
      <c r="K37" s="76"/>
    </row>
    <row r="38" spans="3:11" x14ac:dyDescent="0.25">
      <c r="C38" s="76"/>
      <c r="D38" s="76"/>
      <c r="E38" s="76"/>
      <c r="F38" s="76"/>
      <c r="G38" s="76"/>
      <c r="H38" s="76"/>
      <c r="I38" s="76"/>
      <c r="J38" s="76"/>
      <c r="K38" s="76"/>
    </row>
    <row r="39" spans="3:11" x14ac:dyDescent="0.25">
      <c r="C39" s="76"/>
      <c r="D39" s="76"/>
      <c r="E39" s="76"/>
      <c r="F39" s="76"/>
      <c r="G39" s="76"/>
      <c r="H39" s="76"/>
      <c r="I39" s="76"/>
      <c r="J39" s="76"/>
      <c r="K39" s="76"/>
    </row>
    <row r="40" spans="3:11" x14ac:dyDescent="0.25">
      <c r="C40" s="76"/>
      <c r="D40" s="76"/>
      <c r="E40" s="76"/>
      <c r="F40" s="76"/>
      <c r="G40" s="76"/>
      <c r="H40" s="76"/>
      <c r="I40" s="76"/>
      <c r="J40" s="76"/>
      <c r="K40" s="76"/>
    </row>
    <row r="41" spans="3:11" x14ac:dyDescent="0.25">
      <c r="C41" s="76"/>
      <c r="D41" s="76"/>
      <c r="E41" s="76"/>
      <c r="F41" s="76"/>
      <c r="G41" s="76"/>
      <c r="H41" s="76"/>
      <c r="I41" s="76"/>
      <c r="J41" s="76"/>
      <c r="K41" s="76"/>
    </row>
    <row r="42" spans="3:11" x14ac:dyDescent="0.25">
      <c r="C42" s="76"/>
      <c r="D42" s="76"/>
      <c r="E42" s="76"/>
      <c r="F42" s="76"/>
      <c r="G42" s="76"/>
      <c r="H42" s="76"/>
      <c r="I42" s="76"/>
      <c r="J42" s="76"/>
      <c r="K42" s="76"/>
    </row>
    <row r="43" spans="3:11" x14ac:dyDescent="0.25">
      <c r="C43" s="76"/>
      <c r="D43" s="76"/>
      <c r="E43" s="76"/>
      <c r="F43" s="76"/>
      <c r="G43" s="76"/>
      <c r="H43" s="76"/>
      <c r="I43" s="76"/>
      <c r="J43" s="76"/>
      <c r="K43" s="76"/>
    </row>
    <row r="44" spans="3:11" x14ac:dyDescent="0.25">
      <c r="C44" s="76"/>
      <c r="D44" s="76"/>
      <c r="E44" s="76"/>
      <c r="F44" s="76"/>
      <c r="G44" s="76"/>
      <c r="H44" s="76"/>
      <c r="I44" s="76"/>
      <c r="J44" s="76"/>
      <c r="K44" s="76"/>
    </row>
    <row r="45" spans="3:11" x14ac:dyDescent="0.25">
      <c r="C45" s="76"/>
      <c r="D45" s="76"/>
      <c r="E45" s="76"/>
      <c r="F45" s="76"/>
      <c r="G45" s="76"/>
      <c r="H45" s="76"/>
      <c r="I45" s="76"/>
      <c r="J45" s="76"/>
      <c r="K45" s="76"/>
    </row>
    <row r="46" spans="3:11" x14ac:dyDescent="0.25">
      <c r="C46" s="76"/>
      <c r="D46" s="76"/>
      <c r="E46" s="76"/>
      <c r="F46" s="76"/>
      <c r="G46" s="76"/>
      <c r="H46" s="76"/>
      <c r="I46" s="76"/>
      <c r="J46" s="76"/>
      <c r="K46" s="76"/>
    </row>
    <row r="47" spans="3:11" x14ac:dyDescent="0.25">
      <c r="C47" s="76"/>
      <c r="D47" s="76"/>
      <c r="E47" s="76"/>
      <c r="F47" s="76"/>
      <c r="G47" s="76"/>
      <c r="H47" s="76"/>
      <c r="I47" s="76"/>
      <c r="J47" s="76"/>
      <c r="K47" s="76"/>
    </row>
    <row r="48" spans="3:11" x14ac:dyDescent="0.25">
      <c r="C48" s="76"/>
      <c r="D48" s="76"/>
      <c r="E48" s="76"/>
      <c r="F48" s="76"/>
      <c r="G48" s="76"/>
      <c r="H48" s="76"/>
      <c r="I48" s="76"/>
      <c r="J48" s="76"/>
      <c r="K48" s="76"/>
    </row>
    <row r="49" spans="3:11" x14ac:dyDescent="0.25">
      <c r="C49" s="76"/>
      <c r="D49" s="76"/>
      <c r="E49" s="76"/>
      <c r="F49" s="76"/>
      <c r="G49" s="76"/>
      <c r="H49" s="76"/>
      <c r="I49" s="76"/>
      <c r="J49" s="76"/>
      <c r="K49" s="76"/>
    </row>
    <row r="50" spans="3:11" x14ac:dyDescent="0.25">
      <c r="C50" s="76"/>
      <c r="D50" s="76"/>
      <c r="E50" s="76"/>
      <c r="F50" s="76"/>
      <c r="G50" s="76"/>
      <c r="H50" s="76"/>
      <c r="I50" s="76"/>
      <c r="J50" s="76"/>
      <c r="K50" s="76"/>
    </row>
    <row r="51" spans="3:11" x14ac:dyDescent="0.25">
      <c r="C51" s="76"/>
      <c r="D51" s="76"/>
      <c r="E51" s="76"/>
      <c r="F51" s="76"/>
      <c r="G51" s="76"/>
      <c r="H51" s="76"/>
      <c r="I51" s="76"/>
      <c r="J51" s="76"/>
      <c r="K51" s="76"/>
    </row>
    <row r="52" spans="3:11" x14ac:dyDescent="0.25">
      <c r="C52" s="76"/>
      <c r="D52" s="76"/>
      <c r="E52" s="76"/>
      <c r="F52" s="76"/>
      <c r="G52" s="76"/>
      <c r="H52" s="76"/>
      <c r="I52" s="76"/>
      <c r="J52" s="76"/>
      <c r="K52" s="76"/>
    </row>
    <row r="53" spans="3:11" x14ac:dyDescent="0.25">
      <c r="C53" s="76"/>
      <c r="D53" s="76"/>
      <c r="E53" s="76"/>
      <c r="F53" s="76"/>
      <c r="G53" s="76"/>
      <c r="H53" s="76"/>
      <c r="I53" s="76"/>
      <c r="J53" s="76"/>
      <c r="K53" s="76"/>
    </row>
    <row r="54" spans="3:11" x14ac:dyDescent="0.25">
      <c r="C54" s="76"/>
      <c r="D54" s="76"/>
      <c r="E54" s="76"/>
      <c r="F54" s="76"/>
      <c r="G54" s="76"/>
      <c r="H54" s="76"/>
      <c r="I54" s="76"/>
      <c r="J54" s="76"/>
      <c r="K54" s="76"/>
    </row>
    <row r="55" spans="3:11" x14ac:dyDescent="0.25">
      <c r="C55" s="76"/>
      <c r="D55" s="76"/>
      <c r="E55" s="76"/>
      <c r="F55" s="76"/>
      <c r="G55" s="76"/>
      <c r="H55" s="76"/>
      <c r="I55" s="76"/>
      <c r="J55" s="76"/>
      <c r="K55" s="76"/>
    </row>
    <row r="56" spans="3:11" x14ac:dyDescent="0.25">
      <c r="C56" s="76"/>
      <c r="D56" s="76"/>
      <c r="E56" s="76"/>
      <c r="F56" s="76"/>
      <c r="G56" s="76"/>
      <c r="H56" s="76"/>
      <c r="I56" s="76"/>
      <c r="J56" s="76"/>
      <c r="K56" s="76"/>
    </row>
    <row r="57" spans="3:11" x14ac:dyDescent="0.25">
      <c r="C57" s="76"/>
      <c r="D57" s="76"/>
      <c r="E57" s="76"/>
      <c r="F57" s="76"/>
      <c r="G57" s="76"/>
      <c r="H57" s="76"/>
      <c r="I57" s="76"/>
      <c r="J57" s="76"/>
      <c r="K57" s="76"/>
    </row>
    <row r="58" spans="3:11" x14ac:dyDescent="0.25">
      <c r="C58" s="76"/>
      <c r="D58" s="76"/>
      <c r="E58" s="76"/>
      <c r="F58" s="76"/>
      <c r="G58" s="76"/>
      <c r="H58" s="76"/>
      <c r="I58" s="76"/>
      <c r="J58" s="76"/>
      <c r="K58" s="76"/>
    </row>
    <row r="59" spans="3:11" x14ac:dyDescent="0.25">
      <c r="C59" s="76"/>
      <c r="D59" s="76"/>
      <c r="E59" s="76"/>
      <c r="F59" s="76"/>
      <c r="G59" s="76"/>
      <c r="H59" s="76"/>
      <c r="I59" s="76"/>
      <c r="J59" s="76"/>
      <c r="K59" s="76"/>
    </row>
    <row r="60" spans="3:11" x14ac:dyDescent="0.25">
      <c r="C60" s="76"/>
      <c r="D60" s="76"/>
      <c r="E60" s="76"/>
      <c r="F60" s="76"/>
      <c r="G60" s="76"/>
      <c r="H60" s="76"/>
      <c r="I60" s="76"/>
      <c r="J60" s="76"/>
      <c r="K60" s="76"/>
    </row>
    <row r="61" spans="3:11" x14ac:dyDescent="0.25">
      <c r="C61" s="76"/>
      <c r="D61" s="76"/>
      <c r="E61" s="76"/>
      <c r="F61" s="76"/>
      <c r="G61" s="76"/>
      <c r="H61" s="76"/>
      <c r="I61" s="76"/>
      <c r="J61" s="76"/>
      <c r="K61" s="76"/>
    </row>
    <row r="62" spans="3:11" x14ac:dyDescent="0.25">
      <c r="C62" s="76"/>
      <c r="D62" s="76"/>
      <c r="E62" s="76"/>
      <c r="F62" s="76"/>
      <c r="G62" s="76"/>
      <c r="H62" s="76"/>
      <c r="I62" s="76"/>
      <c r="J62" s="76"/>
      <c r="K62" s="76"/>
    </row>
    <row r="63" spans="3:11" x14ac:dyDescent="0.25">
      <c r="C63" s="76"/>
      <c r="D63" s="76"/>
      <c r="E63" s="76"/>
      <c r="F63" s="76"/>
      <c r="G63" s="76"/>
      <c r="H63" s="76"/>
      <c r="I63" s="76"/>
      <c r="J63" s="76"/>
      <c r="K63" s="76"/>
    </row>
    <row r="64" spans="3:11" x14ac:dyDescent="0.25">
      <c r="C64" s="76"/>
      <c r="D64" s="76"/>
      <c r="E64" s="76"/>
      <c r="F64" s="76"/>
      <c r="G64" s="76"/>
      <c r="H64" s="76"/>
      <c r="I64" s="76"/>
      <c r="J64" s="76"/>
      <c r="K64" s="76"/>
    </row>
    <row r="65" spans="3:11" x14ac:dyDescent="0.25">
      <c r="C65" s="76"/>
      <c r="D65" s="76"/>
      <c r="E65" s="76"/>
      <c r="F65" s="76"/>
      <c r="G65" s="76"/>
      <c r="H65" s="76"/>
      <c r="I65" s="76"/>
      <c r="J65" s="76"/>
      <c r="K65" s="76"/>
    </row>
    <row r="66" spans="3:11" x14ac:dyDescent="0.25">
      <c r="C66" s="76"/>
      <c r="D66" s="76"/>
      <c r="E66" s="76"/>
      <c r="F66" s="76"/>
      <c r="G66" s="76"/>
      <c r="H66" s="76"/>
      <c r="I66" s="76"/>
      <c r="J66" s="76"/>
      <c r="K66" s="76"/>
    </row>
    <row r="67" spans="3:11" x14ac:dyDescent="0.25">
      <c r="C67" s="76"/>
      <c r="D67" s="76"/>
      <c r="E67" s="76"/>
      <c r="F67" s="76"/>
      <c r="G67" s="76"/>
      <c r="H67" s="76"/>
      <c r="I67" s="76"/>
      <c r="J67" s="76"/>
      <c r="K67" s="76"/>
    </row>
    <row r="68" spans="3:11" x14ac:dyDescent="0.25">
      <c r="C68" s="76"/>
      <c r="D68" s="76"/>
      <c r="E68" s="76"/>
      <c r="F68" s="76"/>
      <c r="G68" s="76"/>
      <c r="H68" s="76"/>
      <c r="I68" s="76"/>
      <c r="J68" s="76"/>
      <c r="K68" s="76"/>
    </row>
    <row r="69" spans="3:11" x14ac:dyDescent="0.25">
      <c r="C69" s="76"/>
      <c r="D69" s="76"/>
      <c r="E69" s="76"/>
      <c r="F69" s="76"/>
      <c r="G69" s="76"/>
      <c r="H69" s="76"/>
      <c r="I69" s="76"/>
      <c r="J69" s="76"/>
      <c r="K69" s="76"/>
    </row>
    <row r="70" spans="3:11" x14ac:dyDescent="0.25">
      <c r="C70" s="76"/>
      <c r="D70" s="76"/>
      <c r="E70" s="76"/>
      <c r="F70" s="76"/>
      <c r="G70" s="76"/>
      <c r="H70" s="76"/>
      <c r="I70" s="76"/>
      <c r="J70" s="76"/>
      <c r="K70" s="76"/>
    </row>
    <row r="71" spans="3:11" x14ac:dyDescent="0.25">
      <c r="C71" s="76"/>
      <c r="D71" s="76"/>
      <c r="E71" s="76"/>
      <c r="F71" s="76"/>
      <c r="G71" s="76"/>
      <c r="H71" s="76"/>
      <c r="I71" s="76"/>
      <c r="J71" s="76"/>
      <c r="K71" s="76"/>
    </row>
    <row r="72" spans="3:11" x14ac:dyDescent="0.25">
      <c r="C72" s="76"/>
      <c r="D72" s="76"/>
      <c r="E72" s="76"/>
      <c r="F72" s="76"/>
      <c r="G72" s="76"/>
      <c r="H72" s="76"/>
      <c r="I72" s="76"/>
      <c r="J72" s="76"/>
      <c r="K72" s="76"/>
    </row>
    <row r="73" spans="3:11" x14ac:dyDescent="0.25">
      <c r="C73" s="76"/>
      <c r="D73" s="76"/>
      <c r="E73" s="76"/>
      <c r="F73" s="76"/>
      <c r="G73" s="76"/>
      <c r="H73" s="76"/>
      <c r="I73" s="76"/>
      <c r="J73" s="76"/>
      <c r="K73" s="76"/>
    </row>
    <row r="74" spans="3:11" x14ac:dyDescent="0.25">
      <c r="C74" s="76"/>
      <c r="D74" s="76"/>
      <c r="E74" s="76"/>
      <c r="F74" s="76"/>
      <c r="G74" s="76"/>
      <c r="H74" s="76"/>
      <c r="I74" s="76"/>
      <c r="J74" s="76"/>
      <c r="K74" s="76"/>
    </row>
    <row r="75" spans="3:11" x14ac:dyDescent="0.25">
      <c r="C75" s="76"/>
      <c r="D75" s="76"/>
      <c r="E75" s="76"/>
      <c r="F75" s="76"/>
      <c r="G75" s="76"/>
      <c r="H75" s="76"/>
      <c r="I75" s="76"/>
      <c r="J75" s="76"/>
      <c r="K75" s="76"/>
    </row>
    <row r="76" spans="3:11" x14ac:dyDescent="0.25">
      <c r="C76" s="76"/>
      <c r="D76" s="76"/>
      <c r="E76" s="76"/>
      <c r="F76" s="76"/>
      <c r="G76" s="76"/>
      <c r="H76" s="76"/>
      <c r="I76" s="76"/>
      <c r="J76" s="76"/>
      <c r="K76" s="76"/>
    </row>
    <row r="77" spans="3:11" x14ac:dyDescent="0.25">
      <c r="C77" s="76"/>
      <c r="D77" s="76"/>
      <c r="E77" s="76"/>
      <c r="F77" s="76"/>
      <c r="G77" s="76"/>
      <c r="H77" s="76"/>
      <c r="I77" s="76"/>
      <c r="J77" s="76"/>
      <c r="K77" s="76"/>
    </row>
    <row r="78" spans="3:11" x14ac:dyDescent="0.25">
      <c r="C78" s="76"/>
      <c r="D78" s="76"/>
      <c r="E78" s="76"/>
      <c r="F78" s="76"/>
      <c r="G78" s="76"/>
      <c r="H78" s="76"/>
      <c r="I78" s="76"/>
      <c r="J78" s="76"/>
      <c r="K78" s="76"/>
    </row>
    <row r="79" spans="3:11" x14ac:dyDescent="0.25">
      <c r="C79" s="76"/>
      <c r="D79" s="76"/>
      <c r="E79" s="76"/>
      <c r="F79" s="76"/>
      <c r="G79" s="76"/>
      <c r="H79" s="76"/>
      <c r="I79" s="76"/>
      <c r="J79" s="76"/>
      <c r="K79" s="76"/>
    </row>
    <row r="80" spans="3:11" x14ac:dyDescent="0.25">
      <c r="C80" s="76"/>
      <c r="D80" s="76"/>
      <c r="E80" s="76"/>
      <c r="F80" s="76"/>
      <c r="G80" s="76"/>
      <c r="H80" s="76"/>
      <c r="I80" s="76"/>
      <c r="J80" s="76"/>
      <c r="K80" s="76"/>
    </row>
    <row r="81" spans="3:11" x14ac:dyDescent="0.25">
      <c r="C81" s="76"/>
      <c r="D81" s="76"/>
      <c r="E81" s="76"/>
      <c r="F81" s="76"/>
      <c r="G81" s="76"/>
      <c r="H81" s="76"/>
      <c r="I81" s="76"/>
      <c r="J81" s="76"/>
      <c r="K81" s="76"/>
    </row>
    <row r="82" spans="3:11" x14ac:dyDescent="0.25">
      <c r="C82" s="76"/>
      <c r="D82" s="76"/>
      <c r="E82" s="76"/>
      <c r="F82" s="76"/>
      <c r="G82" s="76"/>
      <c r="H82" s="76"/>
      <c r="I82" s="76"/>
      <c r="J82" s="76"/>
      <c r="K82" s="76"/>
    </row>
    <row r="83" spans="3:11" x14ac:dyDescent="0.25">
      <c r="C83" s="76"/>
      <c r="D83" s="76"/>
      <c r="E83" s="76"/>
      <c r="F83" s="76"/>
      <c r="G83" s="76"/>
      <c r="H83" s="76"/>
      <c r="I83" s="76"/>
      <c r="J83" s="76"/>
      <c r="K83" s="76"/>
    </row>
    <row r="84" spans="3:11" x14ac:dyDescent="0.25">
      <c r="C84" s="76"/>
      <c r="D84" s="76"/>
      <c r="E84" s="76"/>
      <c r="F84" s="76"/>
      <c r="G84" s="76"/>
      <c r="H84" s="76"/>
      <c r="I84" s="76"/>
      <c r="J84" s="76"/>
      <c r="K84" s="76"/>
    </row>
    <row r="85" spans="3:11" x14ac:dyDescent="0.25">
      <c r="C85" s="76"/>
      <c r="D85" s="76"/>
      <c r="E85" s="76"/>
      <c r="F85" s="76"/>
      <c r="G85" s="76"/>
      <c r="H85" s="76"/>
      <c r="I85" s="76"/>
      <c r="J85" s="76"/>
      <c r="K85" s="76"/>
    </row>
    <row r="86" spans="3:11" x14ac:dyDescent="0.25">
      <c r="C86" s="76"/>
      <c r="D86" s="76"/>
      <c r="E86" s="76"/>
      <c r="F86" s="76"/>
      <c r="G86" s="76"/>
      <c r="H86" s="76"/>
      <c r="I86" s="76"/>
      <c r="J86" s="76"/>
      <c r="K86" s="76"/>
    </row>
    <row r="87" spans="3:11" x14ac:dyDescent="0.25">
      <c r="C87" s="76"/>
      <c r="D87" s="76"/>
      <c r="E87" s="76"/>
      <c r="F87" s="76"/>
      <c r="G87" s="76"/>
      <c r="H87" s="76"/>
      <c r="I87" s="76"/>
      <c r="J87" s="76"/>
      <c r="K87" s="76"/>
    </row>
    <row r="88" spans="3:11" x14ac:dyDescent="0.25">
      <c r="C88" s="76"/>
      <c r="D88" s="76"/>
      <c r="E88" s="76"/>
      <c r="F88" s="76"/>
      <c r="G88" s="76"/>
      <c r="H88" s="76"/>
      <c r="I88" s="76"/>
      <c r="J88" s="76"/>
      <c r="K88" s="76"/>
    </row>
    <row r="89" spans="3:11" x14ac:dyDescent="0.25">
      <c r="C89" s="76"/>
      <c r="D89" s="76"/>
      <c r="E89" s="76"/>
      <c r="F89" s="76"/>
      <c r="G89" s="76"/>
      <c r="H89" s="76"/>
      <c r="I89" s="76"/>
      <c r="J89" s="76"/>
      <c r="K89" s="76"/>
    </row>
    <row r="90" spans="3:11" x14ac:dyDescent="0.25">
      <c r="C90" s="76"/>
      <c r="D90" s="76"/>
      <c r="E90" s="76"/>
      <c r="F90" s="76"/>
      <c r="G90" s="76"/>
      <c r="H90" s="76"/>
      <c r="I90" s="76"/>
      <c r="J90" s="76"/>
      <c r="K90" s="76"/>
    </row>
    <row r="91" spans="3:11" x14ac:dyDescent="0.25">
      <c r="C91" s="76"/>
      <c r="D91" s="76"/>
      <c r="E91" s="76"/>
      <c r="F91" s="76"/>
      <c r="G91" s="76"/>
      <c r="H91" s="76"/>
      <c r="I91" s="76"/>
      <c r="J91" s="76"/>
      <c r="K91" s="76"/>
    </row>
    <row r="92" spans="3:11" x14ac:dyDescent="0.25">
      <c r="C92" s="76"/>
      <c r="D92" s="76"/>
      <c r="E92" s="76"/>
      <c r="F92" s="76"/>
      <c r="G92" s="76"/>
      <c r="H92" s="76"/>
      <c r="I92" s="76"/>
      <c r="J92" s="76"/>
      <c r="K92" s="76"/>
    </row>
    <row r="93" spans="3:11" x14ac:dyDescent="0.25">
      <c r="C93" s="76"/>
      <c r="D93" s="76"/>
      <c r="E93" s="76"/>
      <c r="F93" s="76"/>
      <c r="G93" s="76"/>
      <c r="H93" s="76"/>
      <c r="I93" s="76"/>
      <c r="J93" s="76"/>
      <c r="K93" s="76"/>
    </row>
    <row r="94" spans="3:11" x14ac:dyDescent="0.25">
      <c r="C94" s="76"/>
      <c r="D94" s="76"/>
      <c r="E94" s="76"/>
      <c r="F94" s="76"/>
      <c r="G94" s="76"/>
      <c r="H94" s="76"/>
      <c r="I94" s="76"/>
      <c r="J94" s="76"/>
      <c r="K94" s="76"/>
    </row>
    <row r="95" spans="3:11" x14ac:dyDescent="0.25">
      <c r="C95" s="76"/>
      <c r="D95" s="76"/>
      <c r="E95" s="76"/>
      <c r="F95" s="76"/>
      <c r="G95" s="76"/>
      <c r="H95" s="76"/>
      <c r="I95" s="76"/>
      <c r="J95" s="76"/>
      <c r="K95" s="76"/>
    </row>
    <row r="96" spans="3:11" x14ac:dyDescent="0.25">
      <c r="C96" s="76"/>
      <c r="D96" s="76"/>
      <c r="E96" s="76"/>
      <c r="F96" s="76"/>
      <c r="G96" s="76"/>
      <c r="H96" s="76"/>
      <c r="I96" s="76"/>
      <c r="J96" s="76"/>
      <c r="K96" s="76"/>
    </row>
    <row r="97" spans="3:11" x14ac:dyDescent="0.25">
      <c r="C97" s="76"/>
      <c r="D97" s="76"/>
      <c r="E97" s="76"/>
      <c r="F97" s="76"/>
      <c r="G97" s="76"/>
      <c r="H97" s="76"/>
      <c r="I97" s="76"/>
      <c r="J97" s="76"/>
      <c r="K97" s="76"/>
    </row>
    <row r="98" spans="3:11" x14ac:dyDescent="0.25">
      <c r="C98" s="76"/>
      <c r="D98" s="76"/>
      <c r="E98" s="76"/>
      <c r="F98" s="76"/>
      <c r="G98" s="76"/>
      <c r="H98" s="76"/>
      <c r="I98" s="76"/>
      <c r="J98" s="76"/>
      <c r="K98" s="76"/>
    </row>
    <row r="99" spans="3:11" x14ac:dyDescent="0.25">
      <c r="C99" s="76"/>
      <c r="D99" s="76"/>
      <c r="E99" s="76"/>
      <c r="F99" s="76"/>
      <c r="G99" s="76"/>
      <c r="H99" s="76"/>
      <c r="I99" s="76"/>
      <c r="J99" s="76"/>
      <c r="K99" s="76"/>
    </row>
    <row r="100" spans="3:11" x14ac:dyDescent="0.25">
      <c r="C100" s="76"/>
      <c r="D100" s="76"/>
      <c r="E100" s="76"/>
      <c r="F100" s="76"/>
      <c r="G100" s="76"/>
      <c r="H100" s="76"/>
      <c r="I100" s="76"/>
      <c r="J100" s="76"/>
      <c r="K100" s="76"/>
    </row>
    <row r="101" spans="3:11" x14ac:dyDescent="0.25">
      <c r="C101" s="76"/>
      <c r="D101" s="76"/>
      <c r="E101" s="76"/>
      <c r="F101" s="76"/>
      <c r="G101" s="76"/>
      <c r="H101" s="76"/>
      <c r="I101" s="76"/>
      <c r="J101" s="76"/>
      <c r="K101" s="76"/>
    </row>
    <row r="102" spans="3:11" x14ac:dyDescent="0.25">
      <c r="C102" s="76"/>
      <c r="D102" s="76"/>
      <c r="E102" s="76"/>
      <c r="F102" s="76"/>
      <c r="G102" s="76"/>
      <c r="H102" s="76"/>
      <c r="I102" s="76"/>
      <c r="J102" s="76"/>
      <c r="K102" s="76"/>
    </row>
    <row r="103" spans="3:11" x14ac:dyDescent="0.25">
      <c r="C103" s="76"/>
      <c r="D103" s="76"/>
      <c r="E103" s="76"/>
      <c r="F103" s="76"/>
      <c r="G103" s="76"/>
      <c r="H103" s="76"/>
      <c r="I103" s="76"/>
      <c r="J103" s="76"/>
      <c r="K103" s="76"/>
    </row>
    <row r="104" spans="3:11" x14ac:dyDescent="0.25">
      <c r="C104" s="76"/>
      <c r="D104" s="76"/>
      <c r="E104" s="76"/>
      <c r="F104" s="76"/>
      <c r="G104" s="76"/>
      <c r="H104" s="76"/>
      <c r="I104" s="76"/>
      <c r="J104" s="76"/>
      <c r="K104" s="76"/>
    </row>
    <row r="105" spans="3:11" x14ac:dyDescent="0.25">
      <c r="C105" s="76"/>
      <c r="D105" s="76"/>
      <c r="E105" s="76"/>
      <c r="F105" s="76"/>
      <c r="G105" s="76"/>
      <c r="H105" s="76"/>
      <c r="I105" s="76"/>
      <c r="J105" s="76"/>
      <c r="K105" s="76"/>
    </row>
    <row r="106" spans="3:11" x14ac:dyDescent="0.25">
      <c r="C106" s="76"/>
      <c r="D106" s="76"/>
      <c r="E106" s="76"/>
      <c r="F106" s="76"/>
      <c r="G106" s="76"/>
      <c r="H106" s="76"/>
      <c r="I106" s="76"/>
      <c r="J106" s="76"/>
      <c r="K106" s="76"/>
    </row>
    <row r="107" spans="3:11" x14ac:dyDescent="0.25">
      <c r="C107" s="76"/>
      <c r="D107" s="76"/>
      <c r="E107" s="76"/>
      <c r="F107" s="76"/>
      <c r="G107" s="76"/>
      <c r="H107" s="76"/>
      <c r="I107" s="76"/>
      <c r="J107" s="76"/>
      <c r="K107" s="76"/>
    </row>
    <row r="108" spans="3:11" x14ac:dyDescent="0.25">
      <c r="C108" s="76"/>
      <c r="D108" s="76"/>
      <c r="E108" s="76"/>
      <c r="F108" s="76"/>
      <c r="G108" s="76"/>
      <c r="H108" s="76"/>
      <c r="I108" s="76"/>
      <c r="J108" s="76"/>
      <c r="K108" s="76"/>
    </row>
    <row r="109" spans="3:11" x14ac:dyDescent="0.25">
      <c r="C109" s="76"/>
      <c r="D109" s="76"/>
      <c r="E109" s="76"/>
      <c r="F109" s="76"/>
      <c r="G109" s="76"/>
      <c r="H109" s="76"/>
      <c r="I109" s="76"/>
      <c r="J109" s="76"/>
      <c r="K109" s="76"/>
    </row>
    <row r="110" spans="3:11" x14ac:dyDescent="0.25">
      <c r="C110" s="76"/>
      <c r="D110" s="76"/>
      <c r="E110" s="76"/>
      <c r="F110" s="76"/>
      <c r="G110" s="76"/>
      <c r="H110" s="76"/>
      <c r="I110" s="76"/>
      <c r="J110" s="76"/>
      <c r="K110" s="76"/>
    </row>
    <row r="111" spans="3:11" x14ac:dyDescent="0.25">
      <c r="C111" s="76"/>
      <c r="D111" s="76"/>
      <c r="E111" s="76"/>
      <c r="F111" s="76"/>
      <c r="G111" s="76"/>
      <c r="H111" s="76"/>
      <c r="I111" s="76"/>
      <c r="J111" s="76"/>
      <c r="K111" s="76"/>
    </row>
    <row r="112" spans="3:11" x14ac:dyDescent="0.25">
      <c r="C112" s="76"/>
      <c r="D112" s="76"/>
      <c r="E112" s="76"/>
      <c r="F112" s="76"/>
      <c r="G112" s="76"/>
      <c r="H112" s="76"/>
      <c r="I112" s="76"/>
      <c r="J112" s="76"/>
      <c r="K112" s="76"/>
    </row>
    <row r="113" spans="3:11" x14ac:dyDescent="0.25">
      <c r="C113" s="76"/>
      <c r="D113" s="76"/>
      <c r="E113" s="76"/>
      <c r="F113" s="76"/>
      <c r="G113" s="76"/>
      <c r="H113" s="76"/>
      <c r="I113" s="76"/>
      <c r="J113" s="76"/>
      <c r="K113" s="76"/>
    </row>
    <row r="114" spans="3:11" x14ac:dyDescent="0.25">
      <c r="C114" s="76"/>
      <c r="D114" s="76"/>
      <c r="E114" s="76"/>
      <c r="F114" s="76"/>
      <c r="G114" s="76"/>
      <c r="H114" s="76"/>
      <c r="I114" s="76"/>
      <c r="J114" s="76"/>
      <c r="K114" s="76"/>
    </row>
    <row r="115" spans="3:11" x14ac:dyDescent="0.25">
      <c r="C115" s="76"/>
      <c r="D115" s="76"/>
      <c r="E115" s="76"/>
      <c r="F115" s="76"/>
      <c r="G115" s="76"/>
      <c r="H115" s="76"/>
      <c r="I115" s="76"/>
      <c r="J115" s="76"/>
      <c r="K115" s="76"/>
    </row>
    <row r="116" spans="3:11" x14ac:dyDescent="0.25">
      <c r="C116" s="76"/>
      <c r="D116" s="76"/>
      <c r="E116" s="76"/>
      <c r="F116" s="76"/>
      <c r="G116" s="76"/>
      <c r="H116" s="76"/>
      <c r="I116" s="76"/>
      <c r="J116" s="76"/>
      <c r="K116" s="76"/>
    </row>
    <row r="117" spans="3:11" x14ac:dyDescent="0.25">
      <c r="C117" s="76"/>
      <c r="D117" s="76"/>
      <c r="E117" s="76"/>
      <c r="F117" s="76"/>
      <c r="G117" s="76"/>
      <c r="H117" s="76"/>
      <c r="I117" s="76"/>
      <c r="J117" s="76"/>
      <c r="K117" s="76"/>
    </row>
    <row r="118" spans="3:11" x14ac:dyDescent="0.25">
      <c r="C118" s="76"/>
      <c r="D118" s="76"/>
      <c r="E118" s="76"/>
      <c r="F118" s="76"/>
      <c r="G118" s="76"/>
      <c r="H118" s="76"/>
      <c r="I118" s="76"/>
      <c r="J118" s="76"/>
      <c r="K118" s="76"/>
    </row>
    <row r="119" spans="3:11" x14ac:dyDescent="0.25">
      <c r="C119" s="76"/>
      <c r="D119" s="76"/>
      <c r="E119" s="76"/>
      <c r="F119" s="76"/>
      <c r="G119" s="76"/>
      <c r="H119" s="76"/>
      <c r="I119" s="76"/>
      <c r="J119" s="76"/>
      <c r="K119" s="76"/>
    </row>
    <row r="120" spans="3:11" x14ac:dyDescent="0.25">
      <c r="C120" s="76"/>
      <c r="D120" s="76"/>
      <c r="E120" s="76"/>
      <c r="F120" s="76"/>
      <c r="G120" s="76"/>
      <c r="H120" s="76"/>
      <c r="I120" s="76"/>
      <c r="J120" s="76"/>
      <c r="K120" s="76"/>
    </row>
    <row r="121" spans="3:11" x14ac:dyDescent="0.25">
      <c r="C121" s="76"/>
      <c r="D121" s="76"/>
      <c r="E121" s="76"/>
      <c r="F121" s="76"/>
      <c r="G121" s="76"/>
      <c r="H121" s="76"/>
      <c r="I121" s="76"/>
      <c r="J121" s="76"/>
      <c r="K121" s="76"/>
    </row>
    <row r="122" spans="3:11" x14ac:dyDescent="0.25">
      <c r="C122" s="76"/>
      <c r="D122" s="76"/>
      <c r="E122" s="76"/>
      <c r="F122" s="76"/>
      <c r="G122" s="76"/>
      <c r="H122" s="76"/>
      <c r="I122" s="76"/>
      <c r="J122" s="76"/>
      <c r="K122" s="76"/>
    </row>
    <row r="123" spans="3:11" x14ac:dyDescent="0.25">
      <c r="C123" s="76"/>
      <c r="D123" s="76"/>
      <c r="E123" s="76"/>
      <c r="F123" s="76"/>
      <c r="G123" s="76"/>
      <c r="H123" s="76"/>
      <c r="I123" s="76"/>
      <c r="J123" s="76"/>
      <c r="K123" s="76"/>
    </row>
    <row r="124" spans="3:11" x14ac:dyDescent="0.25">
      <c r="C124" s="76"/>
      <c r="D124" s="76"/>
      <c r="E124" s="76"/>
      <c r="F124" s="76"/>
      <c r="G124" s="76"/>
      <c r="H124" s="76"/>
      <c r="I124" s="76"/>
      <c r="J124" s="76"/>
      <c r="K124" s="76"/>
    </row>
    <row r="125" spans="3:11" x14ac:dyDescent="0.25">
      <c r="C125" s="76"/>
      <c r="D125" s="76"/>
      <c r="E125" s="76"/>
      <c r="F125" s="76"/>
      <c r="G125" s="76"/>
      <c r="H125" s="76"/>
      <c r="I125" s="76"/>
      <c r="J125" s="76"/>
      <c r="K125" s="76"/>
    </row>
    <row r="126" spans="3:11" x14ac:dyDescent="0.25">
      <c r="C126" s="76"/>
      <c r="D126" s="76"/>
      <c r="E126" s="76"/>
      <c r="F126" s="76"/>
      <c r="G126" s="76"/>
      <c r="H126" s="76"/>
      <c r="I126" s="76"/>
      <c r="J126" s="76"/>
      <c r="K126" s="76"/>
    </row>
    <row r="127" spans="3:11" x14ac:dyDescent="0.25">
      <c r="C127" s="76"/>
      <c r="D127" s="76"/>
      <c r="E127" s="76"/>
      <c r="F127" s="76"/>
      <c r="G127" s="76"/>
      <c r="H127" s="76"/>
      <c r="I127" s="76"/>
      <c r="J127" s="76"/>
      <c r="K127" s="76"/>
    </row>
    <row r="128" spans="3:11" x14ac:dyDescent="0.25">
      <c r="C128" s="76"/>
      <c r="D128" s="76"/>
      <c r="E128" s="76"/>
      <c r="F128" s="76"/>
      <c r="G128" s="76"/>
      <c r="H128" s="76"/>
      <c r="I128" s="76"/>
      <c r="J128" s="76"/>
      <c r="K128" s="76"/>
    </row>
    <row r="129" spans="3:11" x14ac:dyDescent="0.25">
      <c r="C129" s="76"/>
      <c r="D129" s="76"/>
      <c r="E129" s="76"/>
      <c r="F129" s="76"/>
      <c r="G129" s="76"/>
      <c r="H129" s="76"/>
      <c r="I129" s="76"/>
      <c r="J129" s="76"/>
      <c r="K129" s="76"/>
    </row>
    <row r="130" spans="3:11" x14ac:dyDescent="0.25">
      <c r="C130" s="76"/>
      <c r="D130" s="76"/>
      <c r="E130" s="76"/>
      <c r="F130" s="76"/>
      <c r="G130" s="76"/>
      <c r="H130" s="76"/>
      <c r="I130" s="76"/>
      <c r="J130" s="76"/>
      <c r="K130" s="76"/>
    </row>
    <row r="131" spans="3:11" x14ac:dyDescent="0.25">
      <c r="C131" s="76"/>
      <c r="D131" s="76"/>
      <c r="E131" s="76"/>
      <c r="F131" s="76"/>
      <c r="G131" s="76"/>
      <c r="H131" s="76"/>
      <c r="I131" s="76"/>
      <c r="J131" s="76"/>
      <c r="K131" s="76"/>
    </row>
    <row r="132" spans="3:11" x14ac:dyDescent="0.25">
      <c r="C132" s="76"/>
      <c r="D132" s="76"/>
      <c r="E132" s="76"/>
      <c r="F132" s="76"/>
      <c r="G132" s="76"/>
      <c r="H132" s="76"/>
      <c r="I132" s="76"/>
      <c r="J132" s="76"/>
      <c r="K132" s="76"/>
    </row>
    <row r="133" spans="3:11" x14ac:dyDescent="0.25">
      <c r="C133" s="76"/>
      <c r="D133" s="76"/>
      <c r="E133" s="76"/>
      <c r="F133" s="76"/>
      <c r="G133" s="76"/>
      <c r="H133" s="76"/>
      <c r="I133" s="76"/>
      <c r="J133" s="76"/>
      <c r="K133" s="76"/>
    </row>
    <row r="134" spans="3:11" x14ac:dyDescent="0.25">
      <c r="C134" s="76"/>
      <c r="D134" s="76"/>
      <c r="E134" s="76"/>
      <c r="F134" s="76"/>
      <c r="G134" s="76"/>
      <c r="H134" s="76"/>
      <c r="I134" s="76"/>
      <c r="J134" s="76"/>
      <c r="K134" s="76"/>
    </row>
    <row r="135" spans="3:11" x14ac:dyDescent="0.25">
      <c r="C135" s="76"/>
      <c r="D135" s="76"/>
      <c r="E135" s="76"/>
      <c r="F135" s="76"/>
      <c r="G135" s="76"/>
      <c r="H135" s="76"/>
      <c r="I135" s="76"/>
      <c r="J135" s="76"/>
      <c r="K135" s="76"/>
    </row>
    <row r="136" spans="3:11" x14ac:dyDescent="0.25">
      <c r="C136" s="76"/>
      <c r="D136" s="76"/>
      <c r="E136" s="76"/>
      <c r="F136" s="76"/>
      <c r="G136" s="76"/>
      <c r="H136" s="76"/>
      <c r="I136" s="76"/>
      <c r="J136" s="76"/>
      <c r="K136" s="76"/>
    </row>
    <row r="137" spans="3:11" x14ac:dyDescent="0.25">
      <c r="C137" s="76"/>
      <c r="D137" s="76"/>
      <c r="E137" s="76"/>
      <c r="F137" s="76"/>
      <c r="G137" s="76"/>
      <c r="H137" s="76"/>
      <c r="I137" s="76"/>
      <c r="J137" s="76"/>
      <c r="K137" s="76"/>
    </row>
    <row r="138" spans="3:11" x14ac:dyDescent="0.25">
      <c r="C138" s="76"/>
      <c r="D138" s="76"/>
      <c r="E138" s="76"/>
      <c r="F138" s="76"/>
      <c r="G138" s="76"/>
      <c r="H138" s="76"/>
      <c r="I138" s="76"/>
      <c r="J138" s="76"/>
      <c r="K138" s="76"/>
    </row>
    <row r="139" spans="3:11" x14ac:dyDescent="0.25">
      <c r="C139" s="76"/>
      <c r="D139" s="76"/>
      <c r="E139" s="76"/>
      <c r="F139" s="76"/>
      <c r="G139" s="76"/>
      <c r="H139" s="76"/>
      <c r="I139" s="76"/>
      <c r="J139" s="76"/>
      <c r="K139" s="76"/>
    </row>
    <row r="140" spans="3:11" x14ac:dyDescent="0.25">
      <c r="C140" s="76"/>
      <c r="D140" s="76"/>
      <c r="E140" s="76"/>
      <c r="F140" s="76"/>
      <c r="G140" s="76"/>
      <c r="H140" s="76"/>
      <c r="I140" s="76"/>
      <c r="J140" s="76"/>
      <c r="K140" s="76"/>
    </row>
  </sheetData>
  <mergeCells count="5">
    <mergeCell ref="C3:D3"/>
    <mergeCell ref="E3:F3"/>
    <mergeCell ref="G3:H3"/>
    <mergeCell ref="A5:A7"/>
    <mergeCell ref="A8:A10"/>
  </mergeCells>
  <pageMargins left="0.7" right="0.19685039370078738" top="3.9370078740157487E-2" bottom="3.9370078740157487E-2" header="0" footer="0.3"/>
  <pageSetup paperSize="9" orientation="landscape"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codeName="Hoja55">
    <tabColor rgb="FF00B050"/>
  </sheetPr>
  <dimension ref="A1:K96"/>
  <sheetViews>
    <sheetView topLeftCell="A22" zoomScaleNormal="100" workbookViewId="0">
      <selection activeCell="F20" sqref="F20"/>
    </sheetView>
  </sheetViews>
  <sheetFormatPr baseColWidth="10" defaultRowHeight="15" x14ac:dyDescent="0.25"/>
  <cols>
    <col min="1" max="1" width="53.42578125" style="74" customWidth="1"/>
    <col min="2" max="2" width="25.42578125" style="118" customWidth="1"/>
    <col min="3" max="3" width="14" style="118" customWidth="1"/>
    <col min="4" max="4" width="14.42578125" style="118" bestFit="1" customWidth="1"/>
    <col min="5" max="6" width="14" style="118" customWidth="1"/>
    <col min="7" max="7" width="14.42578125" style="118" bestFit="1" customWidth="1"/>
    <col min="8" max="9" width="14" style="118" customWidth="1"/>
    <col min="10" max="10" width="14" style="74" customWidth="1"/>
    <col min="11" max="16384" width="11.42578125" style="74"/>
  </cols>
  <sheetData>
    <row r="1" spans="1:11" ht="15.75" x14ac:dyDescent="0.25">
      <c r="A1" s="1191" t="s">
        <v>1192</v>
      </c>
      <c r="B1" s="1188"/>
      <c r="C1" s="162"/>
      <c r="D1" s="162"/>
      <c r="E1" s="162"/>
      <c r="F1" s="162"/>
      <c r="G1" s="162"/>
      <c r="H1" s="162"/>
      <c r="I1" s="162"/>
      <c r="J1" s="157"/>
    </row>
    <row r="2" spans="1:11" x14ac:dyDescent="0.25">
      <c r="A2" s="157"/>
      <c r="B2" s="162"/>
      <c r="C2" s="162"/>
      <c r="D2" s="162"/>
      <c r="E2" s="162"/>
      <c r="F2" s="162"/>
      <c r="G2" s="162"/>
      <c r="H2" s="162"/>
      <c r="I2" s="162"/>
      <c r="J2" s="157"/>
    </row>
    <row r="3" spans="1:11" x14ac:dyDescent="0.25">
      <c r="A3" s="1168"/>
      <c r="B3" s="1170"/>
      <c r="C3" s="1156" t="s">
        <v>1370</v>
      </c>
      <c r="D3" s="1171"/>
      <c r="E3" s="1157"/>
      <c r="F3" s="1156" t="s">
        <v>1371</v>
      </c>
      <c r="G3" s="1171"/>
      <c r="H3" s="1157"/>
      <c r="I3" s="374" t="s">
        <v>26</v>
      </c>
      <c r="J3" s="157"/>
    </row>
    <row r="4" spans="1:11" x14ac:dyDescent="0.25">
      <c r="A4" s="372" t="s">
        <v>1457</v>
      </c>
      <c r="B4" s="395"/>
      <c r="C4" s="391" t="s">
        <v>1373</v>
      </c>
      <c r="D4" s="391" t="s">
        <v>1374</v>
      </c>
      <c r="E4" s="393" t="s">
        <v>26</v>
      </c>
      <c r="F4" s="391" t="s">
        <v>1373</v>
      </c>
      <c r="G4" s="391" t="s">
        <v>1374</v>
      </c>
      <c r="H4" s="393" t="s">
        <v>26</v>
      </c>
      <c r="I4" s="396"/>
      <c r="J4" s="157"/>
    </row>
    <row r="5" spans="1:11" x14ac:dyDescent="0.25">
      <c r="A5" s="1162" t="s">
        <v>1458</v>
      </c>
      <c r="B5" s="399" t="s">
        <v>1466</v>
      </c>
      <c r="C5" s="387">
        <v>0</v>
      </c>
      <c r="D5" s="387">
        <v>0</v>
      </c>
      <c r="E5" s="388">
        <v>0</v>
      </c>
      <c r="F5" s="387">
        <v>0</v>
      </c>
      <c r="G5" s="387">
        <v>0</v>
      </c>
      <c r="H5" s="388">
        <v>0</v>
      </c>
      <c r="I5" s="388">
        <v>0</v>
      </c>
      <c r="J5" s="160"/>
      <c r="K5" s="76"/>
    </row>
    <row r="6" spans="1:11" ht="24" x14ac:dyDescent="0.25">
      <c r="A6" s="1164"/>
      <c r="B6" s="399" t="s">
        <v>1465</v>
      </c>
      <c r="C6" s="387">
        <v>225.11</v>
      </c>
      <c r="D6" s="387">
        <v>0</v>
      </c>
      <c r="E6" s="388">
        <v>225.11</v>
      </c>
      <c r="F6" s="387">
        <v>0</v>
      </c>
      <c r="G6" s="387">
        <v>915.34</v>
      </c>
      <c r="H6" s="388">
        <v>915.34</v>
      </c>
      <c r="I6" s="388">
        <v>1140.46</v>
      </c>
      <c r="J6" s="160"/>
      <c r="K6" s="76"/>
    </row>
    <row r="7" spans="1:11" x14ac:dyDescent="0.25">
      <c r="A7" s="1164"/>
      <c r="B7" s="399" t="s">
        <v>1467</v>
      </c>
      <c r="C7" s="387">
        <v>23047.78</v>
      </c>
      <c r="D7" s="387">
        <v>141.72999999999999</v>
      </c>
      <c r="E7" s="388">
        <v>23189.51</v>
      </c>
      <c r="F7" s="387">
        <v>49.07</v>
      </c>
      <c r="G7" s="387">
        <v>283.56</v>
      </c>
      <c r="H7" s="388">
        <v>332.63</v>
      </c>
      <c r="I7" s="388">
        <v>23522.13</v>
      </c>
      <c r="J7" s="160"/>
      <c r="K7" s="76"/>
    </row>
    <row r="8" spans="1:11" x14ac:dyDescent="0.25">
      <c r="A8" s="1164"/>
      <c r="B8" s="399" t="s">
        <v>1459</v>
      </c>
      <c r="C8" s="387">
        <v>0</v>
      </c>
      <c r="D8" s="387">
        <v>0</v>
      </c>
      <c r="E8" s="388">
        <v>0</v>
      </c>
      <c r="F8" s="387">
        <v>0</v>
      </c>
      <c r="G8" s="387">
        <v>0</v>
      </c>
      <c r="H8" s="388">
        <v>0</v>
      </c>
      <c r="I8" s="388">
        <v>0</v>
      </c>
      <c r="J8" s="76"/>
      <c r="K8" s="76"/>
    </row>
    <row r="9" spans="1:11" x14ac:dyDescent="0.25">
      <c r="A9" s="1164"/>
      <c r="B9" s="399" t="s">
        <v>1460</v>
      </c>
      <c r="C9" s="387">
        <v>36.58</v>
      </c>
      <c r="D9" s="387">
        <v>0</v>
      </c>
      <c r="E9" s="388">
        <v>36.58</v>
      </c>
      <c r="F9" s="387">
        <v>15.13</v>
      </c>
      <c r="G9" s="387">
        <v>0</v>
      </c>
      <c r="H9" s="388">
        <v>15.13</v>
      </c>
      <c r="I9" s="388">
        <v>51.71</v>
      </c>
      <c r="J9" s="76"/>
      <c r="K9" s="76"/>
    </row>
    <row r="10" spans="1:11" x14ac:dyDescent="0.25">
      <c r="A10" s="1164"/>
      <c r="B10" s="399" t="s">
        <v>1461</v>
      </c>
      <c r="C10" s="387">
        <v>0</v>
      </c>
      <c r="D10" s="387">
        <v>0</v>
      </c>
      <c r="E10" s="388">
        <v>0</v>
      </c>
      <c r="F10" s="387">
        <v>0</v>
      </c>
      <c r="G10" s="387">
        <v>0</v>
      </c>
      <c r="H10" s="388">
        <v>0</v>
      </c>
      <c r="I10" s="388">
        <v>0</v>
      </c>
      <c r="J10" s="76"/>
      <c r="K10" s="76"/>
    </row>
    <row r="11" spans="1:11" x14ac:dyDescent="0.25">
      <c r="A11" s="1164"/>
      <c r="B11" s="399" t="s">
        <v>1462</v>
      </c>
      <c r="C11" s="387">
        <v>0</v>
      </c>
      <c r="D11" s="387">
        <v>0</v>
      </c>
      <c r="E11" s="388">
        <v>0</v>
      </c>
      <c r="F11" s="387">
        <v>15.96</v>
      </c>
      <c r="G11" s="387">
        <v>15.96</v>
      </c>
      <c r="H11" s="388">
        <v>31.92</v>
      </c>
      <c r="I11" s="388">
        <v>31.92</v>
      </c>
      <c r="J11" s="76"/>
      <c r="K11" s="76"/>
    </row>
    <row r="12" spans="1:11" ht="24" x14ac:dyDescent="0.25">
      <c r="A12" s="1164"/>
      <c r="B12" s="399" t="s">
        <v>1463</v>
      </c>
      <c r="C12" s="387">
        <v>436.86</v>
      </c>
      <c r="D12" s="387">
        <v>252</v>
      </c>
      <c r="E12" s="388">
        <v>688.86</v>
      </c>
      <c r="F12" s="387">
        <v>22.36</v>
      </c>
      <c r="G12" s="387">
        <v>0</v>
      </c>
      <c r="H12" s="388">
        <v>22.36</v>
      </c>
      <c r="I12" s="388">
        <v>711.22</v>
      </c>
      <c r="J12" s="76"/>
      <c r="K12" s="76"/>
    </row>
    <row r="13" spans="1:11" ht="24" x14ac:dyDescent="0.25">
      <c r="A13" s="1164"/>
      <c r="B13" s="399" t="s">
        <v>1464</v>
      </c>
      <c r="C13" s="387">
        <v>0</v>
      </c>
      <c r="D13" s="387">
        <v>0</v>
      </c>
      <c r="E13" s="388">
        <v>0</v>
      </c>
      <c r="F13" s="387">
        <v>0</v>
      </c>
      <c r="G13" s="387">
        <v>0</v>
      </c>
      <c r="H13" s="388">
        <v>0</v>
      </c>
      <c r="I13" s="388">
        <v>0</v>
      </c>
      <c r="J13" s="76"/>
      <c r="K13" s="76"/>
    </row>
    <row r="14" spans="1:11" x14ac:dyDescent="0.25">
      <c r="A14" s="1163"/>
      <c r="B14" s="400" t="s">
        <v>26</v>
      </c>
      <c r="C14" s="388">
        <v>23746.34</v>
      </c>
      <c r="D14" s="388">
        <v>393.73</v>
      </c>
      <c r="E14" s="388">
        <v>24140.06</v>
      </c>
      <c r="F14" s="388">
        <v>102.52</v>
      </c>
      <c r="G14" s="388">
        <v>1214.8599999999999</v>
      </c>
      <c r="H14" s="388">
        <v>1317.37</v>
      </c>
      <c r="I14" s="388">
        <v>25457.439999999999</v>
      </c>
      <c r="J14" s="76"/>
      <c r="K14" s="76"/>
    </row>
    <row r="15" spans="1:11" x14ac:dyDescent="0.25">
      <c r="A15" s="1162" t="s">
        <v>1468</v>
      </c>
      <c r="B15" s="399" t="s">
        <v>1470</v>
      </c>
      <c r="C15" s="387">
        <v>3.05</v>
      </c>
      <c r="D15" s="387">
        <v>16136.35</v>
      </c>
      <c r="E15" s="388">
        <v>16139.4</v>
      </c>
      <c r="F15" s="387">
        <v>73.48</v>
      </c>
      <c r="G15" s="387">
        <v>73.48</v>
      </c>
      <c r="H15" s="388">
        <v>146.96</v>
      </c>
      <c r="I15" s="388">
        <v>16286.36</v>
      </c>
      <c r="J15" s="76"/>
      <c r="K15" s="76"/>
    </row>
    <row r="16" spans="1:11" x14ac:dyDescent="0.25">
      <c r="A16" s="1164"/>
      <c r="B16" s="399" t="s">
        <v>1471</v>
      </c>
      <c r="C16" s="387">
        <v>16076.16</v>
      </c>
      <c r="D16" s="387">
        <v>144.13</v>
      </c>
      <c r="E16" s="388">
        <v>16220.29</v>
      </c>
      <c r="F16" s="387">
        <v>741.9</v>
      </c>
      <c r="G16" s="387">
        <v>0</v>
      </c>
      <c r="H16" s="388">
        <v>741.9</v>
      </c>
      <c r="I16" s="388">
        <v>16962.189999999999</v>
      </c>
      <c r="J16" s="76"/>
      <c r="K16" s="76"/>
    </row>
    <row r="17" spans="1:11" ht="24" x14ac:dyDescent="0.25">
      <c r="A17" s="1164"/>
      <c r="B17" s="399" t="s">
        <v>1469</v>
      </c>
      <c r="C17" s="387">
        <v>1.2</v>
      </c>
      <c r="D17" s="387">
        <v>225.5</v>
      </c>
      <c r="E17" s="388">
        <v>226.7</v>
      </c>
      <c r="F17" s="387">
        <v>162.96</v>
      </c>
      <c r="G17" s="387">
        <v>2647.04</v>
      </c>
      <c r="H17" s="388">
        <v>2810.01</v>
      </c>
      <c r="I17" s="388">
        <v>3036.71</v>
      </c>
      <c r="J17" s="76"/>
      <c r="K17" s="76"/>
    </row>
    <row r="18" spans="1:11" ht="24" x14ac:dyDescent="0.25">
      <c r="A18" s="1164"/>
      <c r="B18" s="399" t="s">
        <v>1472</v>
      </c>
      <c r="C18" s="387">
        <v>183.28</v>
      </c>
      <c r="D18" s="387">
        <v>33.75</v>
      </c>
      <c r="E18" s="388">
        <v>217.03</v>
      </c>
      <c r="F18" s="387">
        <v>176.39</v>
      </c>
      <c r="G18" s="387">
        <v>4145.6899999999996</v>
      </c>
      <c r="H18" s="388">
        <v>4322.08</v>
      </c>
      <c r="I18" s="388">
        <v>4539.1099999999997</v>
      </c>
      <c r="J18" s="76"/>
      <c r="K18" s="76"/>
    </row>
    <row r="19" spans="1:11" x14ac:dyDescent="0.25">
      <c r="A19" s="1164"/>
      <c r="B19" s="399" t="s">
        <v>2581</v>
      </c>
      <c r="C19" s="387">
        <v>0</v>
      </c>
      <c r="D19" s="387">
        <v>0</v>
      </c>
      <c r="E19" s="388">
        <v>0</v>
      </c>
      <c r="F19" s="387">
        <v>0</v>
      </c>
      <c r="G19" s="387">
        <v>0</v>
      </c>
      <c r="H19" s="388">
        <v>0</v>
      </c>
      <c r="I19" s="388">
        <v>0</v>
      </c>
      <c r="J19" s="76"/>
      <c r="K19" s="76"/>
    </row>
    <row r="20" spans="1:11" x14ac:dyDescent="0.25">
      <c r="A20" s="1163"/>
      <c r="B20" s="400" t="s">
        <v>26</v>
      </c>
      <c r="C20" s="388">
        <v>16263.69</v>
      </c>
      <c r="D20" s="388">
        <v>16539.740000000002</v>
      </c>
      <c r="E20" s="388">
        <v>32803.42</v>
      </c>
      <c r="F20" s="388">
        <v>1154.73</v>
      </c>
      <c r="G20" s="388">
        <v>6866.21</v>
      </c>
      <c r="H20" s="388">
        <v>8020.95</v>
      </c>
      <c r="I20" s="388">
        <v>40824.370000000003</v>
      </c>
      <c r="J20" s="76"/>
      <c r="K20" s="76"/>
    </row>
    <row r="21" spans="1:11" x14ac:dyDescent="0.25">
      <c r="A21" s="1162" t="s">
        <v>1473</v>
      </c>
      <c r="B21" s="399" t="s">
        <v>1474</v>
      </c>
      <c r="C21" s="387">
        <v>647.79999999999995</v>
      </c>
      <c r="D21" s="387">
        <v>0</v>
      </c>
      <c r="E21" s="388">
        <v>647.79999999999995</v>
      </c>
      <c r="F21" s="387">
        <v>351.2</v>
      </c>
      <c r="G21" s="387">
        <v>260.43</v>
      </c>
      <c r="H21" s="388">
        <v>611.62</v>
      </c>
      <c r="I21" s="388">
        <v>1259.42</v>
      </c>
      <c r="J21" s="76"/>
      <c r="K21" s="76"/>
    </row>
    <row r="22" spans="1:11" ht="24" x14ac:dyDescent="0.25">
      <c r="A22" s="1164"/>
      <c r="B22" s="399" t="s">
        <v>1475</v>
      </c>
      <c r="C22" s="387">
        <v>1566.68</v>
      </c>
      <c r="D22" s="387">
        <v>62.29</v>
      </c>
      <c r="E22" s="388">
        <v>1628.97</v>
      </c>
      <c r="F22" s="387">
        <v>0</v>
      </c>
      <c r="G22" s="387">
        <v>24.56</v>
      </c>
      <c r="H22" s="388">
        <v>24.56</v>
      </c>
      <c r="I22" s="388">
        <v>1653.53</v>
      </c>
      <c r="J22" s="76"/>
      <c r="K22" s="76"/>
    </row>
    <row r="23" spans="1:11" x14ac:dyDescent="0.25">
      <c r="A23" s="1163"/>
      <c r="B23" s="400" t="s">
        <v>26</v>
      </c>
      <c r="C23" s="388">
        <v>2214.48</v>
      </c>
      <c r="D23" s="388">
        <v>62.29</v>
      </c>
      <c r="E23" s="388">
        <v>2276.77</v>
      </c>
      <c r="F23" s="388">
        <v>351.2</v>
      </c>
      <c r="G23" s="388">
        <v>284.99</v>
      </c>
      <c r="H23" s="388">
        <v>636.19000000000005</v>
      </c>
      <c r="I23" s="388">
        <v>2912.95</v>
      </c>
      <c r="J23" s="76"/>
      <c r="K23" s="76"/>
    </row>
    <row r="24" spans="1:11" x14ac:dyDescent="0.25">
      <c r="A24" s="1162" t="s">
        <v>1476</v>
      </c>
      <c r="B24" s="399" t="s">
        <v>1477</v>
      </c>
      <c r="C24" s="387">
        <v>24.5</v>
      </c>
      <c r="D24" s="387">
        <v>0</v>
      </c>
      <c r="E24" s="388">
        <v>24.5</v>
      </c>
      <c r="F24" s="387">
        <v>0</v>
      </c>
      <c r="G24" s="387">
        <v>0</v>
      </c>
      <c r="H24" s="388">
        <v>0</v>
      </c>
      <c r="I24" s="388">
        <v>24.5</v>
      </c>
      <c r="J24" s="76"/>
      <c r="K24" s="76"/>
    </row>
    <row r="25" spans="1:11" x14ac:dyDescent="0.25">
      <c r="A25" s="1164"/>
      <c r="B25" s="399" t="s">
        <v>1478</v>
      </c>
      <c r="C25" s="387">
        <v>20.3</v>
      </c>
      <c r="D25" s="387">
        <v>0</v>
      </c>
      <c r="E25" s="388">
        <v>20.3</v>
      </c>
      <c r="F25" s="387">
        <v>20.3</v>
      </c>
      <c r="G25" s="387">
        <v>0</v>
      </c>
      <c r="H25" s="388">
        <v>20.3</v>
      </c>
      <c r="I25" s="388">
        <v>40.6</v>
      </c>
      <c r="J25" s="76"/>
      <c r="K25" s="76"/>
    </row>
    <row r="26" spans="1:11" ht="24" x14ac:dyDescent="0.25">
      <c r="A26" s="1164"/>
      <c r="B26" s="399" t="s">
        <v>1479</v>
      </c>
      <c r="C26" s="387">
        <v>2632.38</v>
      </c>
      <c r="D26" s="387">
        <v>0</v>
      </c>
      <c r="E26" s="388">
        <v>2632.38</v>
      </c>
      <c r="F26" s="387">
        <v>1705.55</v>
      </c>
      <c r="G26" s="387">
        <v>0</v>
      </c>
      <c r="H26" s="388">
        <v>1705.55</v>
      </c>
      <c r="I26" s="388">
        <v>4337.93</v>
      </c>
      <c r="J26" s="76"/>
      <c r="K26" s="76"/>
    </row>
    <row r="27" spans="1:11" x14ac:dyDescent="0.25">
      <c r="A27" s="1163"/>
      <c r="B27" s="400" t="s">
        <v>26</v>
      </c>
      <c r="C27" s="388">
        <v>2677.18</v>
      </c>
      <c r="D27" s="388">
        <v>0</v>
      </c>
      <c r="E27" s="388">
        <v>2677.18</v>
      </c>
      <c r="F27" s="388">
        <v>1725.85</v>
      </c>
      <c r="G27" s="388">
        <v>0</v>
      </c>
      <c r="H27" s="388">
        <v>1725.85</v>
      </c>
      <c r="I27" s="388">
        <v>4403.03</v>
      </c>
      <c r="J27" s="76"/>
      <c r="K27" s="76"/>
    </row>
    <row r="28" spans="1:11" x14ac:dyDescent="0.25">
      <c r="A28" s="1162" t="s">
        <v>1480</v>
      </c>
      <c r="B28" s="399" t="s">
        <v>1481</v>
      </c>
      <c r="C28" s="387">
        <v>27220.43</v>
      </c>
      <c r="D28" s="387">
        <v>992.51</v>
      </c>
      <c r="E28" s="388">
        <v>28212.94</v>
      </c>
      <c r="F28" s="387">
        <v>1360.78</v>
      </c>
      <c r="G28" s="387">
        <v>23614.22</v>
      </c>
      <c r="H28" s="388">
        <v>24975</v>
      </c>
      <c r="I28" s="388">
        <v>53187.94</v>
      </c>
      <c r="J28" s="76"/>
      <c r="K28" s="76"/>
    </row>
    <row r="29" spans="1:11" x14ac:dyDescent="0.25">
      <c r="A29" s="1163"/>
      <c r="B29" s="400" t="s">
        <v>26</v>
      </c>
      <c r="C29" s="388">
        <v>27220.43</v>
      </c>
      <c r="D29" s="388">
        <v>992.51</v>
      </c>
      <c r="E29" s="388">
        <v>28212.94</v>
      </c>
      <c r="F29" s="388">
        <v>1360.78</v>
      </c>
      <c r="G29" s="388">
        <v>23614.22</v>
      </c>
      <c r="H29" s="388">
        <v>24975</v>
      </c>
      <c r="I29" s="388">
        <v>53187.94</v>
      </c>
      <c r="J29" s="76"/>
      <c r="K29" s="76"/>
    </row>
    <row r="30" spans="1:11" x14ac:dyDescent="0.25">
      <c r="A30" s="1162" t="s">
        <v>1482</v>
      </c>
      <c r="B30" s="399" t="s">
        <v>1484</v>
      </c>
      <c r="C30" s="387">
        <v>5597.04</v>
      </c>
      <c r="D30" s="387">
        <v>0</v>
      </c>
      <c r="E30" s="388">
        <v>5597.04</v>
      </c>
      <c r="F30" s="387">
        <v>0</v>
      </c>
      <c r="G30" s="387">
        <v>0</v>
      </c>
      <c r="H30" s="388">
        <v>0</v>
      </c>
      <c r="I30" s="388">
        <v>5597.04</v>
      </c>
      <c r="J30" s="76"/>
      <c r="K30" s="76"/>
    </row>
    <row r="31" spans="1:11" ht="24" x14ac:dyDescent="0.25">
      <c r="A31" s="1164"/>
      <c r="B31" s="399" t="s">
        <v>1485</v>
      </c>
      <c r="C31" s="387">
        <v>10685.43</v>
      </c>
      <c r="D31" s="387">
        <v>5.41</v>
      </c>
      <c r="E31" s="388">
        <v>10690.85</v>
      </c>
      <c r="F31" s="387">
        <v>0</v>
      </c>
      <c r="G31" s="387">
        <v>6.76</v>
      </c>
      <c r="H31" s="388">
        <v>6.76</v>
      </c>
      <c r="I31" s="388">
        <v>10697.61</v>
      </c>
      <c r="J31" s="76"/>
      <c r="K31" s="76"/>
    </row>
    <row r="32" spans="1:11" x14ac:dyDescent="0.25">
      <c r="A32" s="1164"/>
      <c r="B32" s="399" t="s">
        <v>1483</v>
      </c>
      <c r="C32" s="387">
        <v>87.68</v>
      </c>
      <c r="D32" s="387">
        <v>0</v>
      </c>
      <c r="E32" s="388">
        <v>87.68</v>
      </c>
      <c r="F32" s="387">
        <v>0</v>
      </c>
      <c r="G32" s="387">
        <v>0</v>
      </c>
      <c r="H32" s="388">
        <v>0</v>
      </c>
      <c r="I32" s="388">
        <v>87.68</v>
      </c>
      <c r="J32" s="76"/>
      <c r="K32" s="76"/>
    </row>
    <row r="33" spans="1:11" x14ac:dyDescent="0.25">
      <c r="A33" s="1163"/>
      <c r="B33" s="400" t="s">
        <v>26</v>
      </c>
      <c r="C33" s="388">
        <v>16370.15</v>
      </c>
      <c r="D33" s="388">
        <v>5.41</v>
      </c>
      <c r="E33" s="388">
        <v>16375.56</v>
      </c>
      <c r="F33" s="388">
        <v>0</v>
      </c>
      <c r="G33" s="388">
        <v>6.76</v>
      </c>
      <c r="H33" s="388">
        <v>6.76</v>
      </c>
      <c r="I33" s="388">
        <v>16382.32</v>
      </c>
      <c r="J33" s="76"/>
      <c r="K33" s="76"/>
    </row>
    <row r="34" spans="1:11" x14ac:dyDescent="0.25">
      <c r="A34" s="1162" t="s">
        <v>1486</v>
      </c>
      <c r="B34" s="399" t="s">
        <v>1487</v>
      </c>
      <c r="C34" s="387">
        <v>8725.7900000000009</v>
      </c>
      <c r="D34" s="387">
        <v>40.14</v>
      </c>
      <c r="E34" s="388">
        <v>8765.92</v>
      </c>
      <c r="F34" s="387">
        <v>12.65</v>
      </c>
      <c r="G34" s="387">
        <v>9274.73</v>
      </c>
      <c r="H34" s="388">
        <v>9287.3799999999992</v>
      </c>
      <c r="I34" s="388">
        <v>18053.3</v>
      </c>
      <c r="J34" s="76"/>
      <c r="K34" s="76"/>
    </row>
    <row r="35" spans="1:11" x14ac:dyDescent="0.25">
      <c r="A35" s="1164"/>
      <c r="B35" s="399" t="s">
        <v>1488</v>
      </c>
      <c r="C35" s="387">
        <v>0.02</v>
      </c>
      <c r="D35" s="387">
        <v>0</v>
      </c>
      <c r="E35" s="388">
        <v>0.02</v>
      </c>
      <c r="F35" s="387">
        <v>0</v>
      </c>
      <c r="G35" s="387">
        <v>0</v>
      </c>
      <c r="H35" s="388">
        <v>0</v>
      </c>
      <c r="I35" s="388">
        <v>0.02</v>
      </c>
      <c r="J35" s="76"/>
      <c r="K35" s="76"/>
    </row>
    <row r="36" spans="1:11" ht="24" x14ac:dyDescent="0.25">
      <c r="A36" s="1164"/>
      <c r="B36" s="399" t="s">
        <v>1489</v>
      </c>
      <c r="C36" s="387">
        <v>13174.03</v>
      </c>
      <c r="D36" s="387">
        <v>0</v>
      </c>
      <c r="E36" s="388">
        <v>13174.03</v>
      </c>
      <c r="F36" s="387">
        <v>95.2</v>
      </c>
      <c r="G36" s="387">
        <v>6604.67</v>
      </c>
      <c r="H36" s="388">
        <v>6699.87</v>
      </c>
      <c r="I36" s="388">
        <v>19873.89</v>
      </c>
      <c r="J36" s="76"/>
      <c r="K36" s="76"/>
    </row>
    <row r="37" spans="1:11" ht="24" x14ac:dyDescent="0.25">
      <c r="A37" s="1164"/>
      <c r="B37" s="399" t="s">
        <v>1490</v>
      </c>
      <c r="C37" s="387">
        <v>10191.25</v>
      </c>
      <c r="D37" s="387">
        <v>150.91</v>
      </c>
      <c r="E37" s="388">
        <v>10342.17</v>
      </c>
      <c r="F37" s="387">
        <v>10517.78</v>
      </c>
      <c r="G37" s="387">
        <v>63225.02</v>
      </c>
      <c r="H37" s="388">
        <v>73742.81</v>
      </c>
      <c r="I37" s="388">
        <v>84084.97</v>
      </c>
      <c r="J37" s="76"/>
      <c r="K37" s="76"/>
    </row>
    <row r="38" spans="1:11" x14ac:dyDescent="0.25">
      <c r="A38" s="1164"/>
      <c r="B38" s="399" t="s">
        <v>1491</v>
      </c>
      <c r="C38" s="387">
        <v>3206.23</v>
      </c>
      <c r="D38" s="387">
        <v>2.5099999999999998</v>
      </c>
      <c r="E38" s="388">
        <v>3208.74</v>
      </c>
      <c r="F38" s="387">
        <v>19.09</v>
      </c>
      <c r="G38" s="387">
        <v>31328.880000000001</v>
      </c>
      <c r="H38" s="388">
        <v>31347.97</v>
      </c>
      <c r="I38" s="388">
        <v>34556.71</v>
      </c>
      <c r="J38" s="76"/>
      <c r="K38" s="76"/>
    </row>
    <row r="39" spans="1:11" ht="24" x14ac:dyDescent="0.25">
      <c r="A39" s="1164"/>
      <c r="B39" s="399" t="s">
        <v>1492</v>
      </c>
      <c r="C39" s="387">
        <v>666.73</v>
      </c>
      <c r="D39" s="387">
        <v>5.13</v>
      </c>
      <c r="E39" s="388">
        <v>671.85</v>
      </c>
      <c r="F39" s="387">
        <v>802.99</v>
      </c>
      <c r="G39" s="387">
        <v>87.76</v>
      </c>
      <c r="H39" s="388">
        <v>890.75</v>
      </c>
      <c r="I39" s="388">
        <v>1562.6</v>
      </c>
      <c r="J39" s="76"/>
      <c r="K39" s="76"/>
    </row>
    <row r="40" spans="1:11" x14ac:dyDescent="0.25">
      <c r="A40" s="1164"/>
      <c r="B40" s="399" t="s">
        <v>1493</v>
      </c>
      <c r="C40" s="387">
        <v>7641.71</v>
      </c>
      <c r="D40" s="387">
        <v>0.54</v>
      </c>
      <c r="E40" s="388">
        <v>7642.25</v>
      </c>
      <c r="F40" s="387">
        <v>101.24</v>
      </c>
      <c r="G40" s="387">
        <v>6773.66</v>
      </c>
      <c r="H40" s="388">
        <v>6874.9</v>
      </c>
      <c r="I40" s="388">
        <v>14517.14</v>
      </c>
      <c r="J40" s="76"/>
      <c r="K40" s="76"/>
    </row>
    <row r="41" spans="1:11" ht="24" x14ac:dyDescent="0.25">
      <c r="A41" s="1164"/>
      <c r="B41" s="399" t="s">
        <v>1494</v>
      </c>
      <c r="C41" s="387">
        <v>15732.84</v>
      </c>
      <c r="D41" s="387">
        <v>14.92</v>
      </c>
      <c r="E41" s="388">
        <v>15747.76</v>
      </c>
      <c r="F41" s="387">
        <v>1088.1199999999999</v>
      </c>
      <c r="G41" s="387">
        <v>1881</v>
      </c>
      <c r="H41" s="388">
        <v>2969.12</v>
      </c>
      <c r="I41" s="388">
        <v>18716.88</v>
      </c>
      <c r="J41" s="76"/>
      <c r="K41" s="76"/>
    </row>
    <row r="42" spans="1:11" ht="24" x14ac:dyDescent="0.25">
      <c r="A42" s="1164"/>
      <c r="B42" s="399" t="s">
        <v>1495</v>
      </c>
      <c r="C42" s="387">
        <v>33.9</v>
      </c>
      <c r="D42" s="387">
        <v>0</v>
      </c>
      <c r="E42" s="388">
        <v>33.9</v>
      </c>
      <c r="F42" s="387">
        <v>25.23</v>
      </c>
      <c r="G42" s="387">
        <v>0</v>
      </c>
      <c r="H42" s="388">
        <v>25.23</v>
      </c>
      <c r="I42" s="388">
        <v>59.13</v>
      </c>
      <c r="J42" s="76"/>
      <c r="K42" s="76"/>
    </row>
    <row r="43" spans="1:11" x14ac:dyDescent="0.25">
      <c r="A43" s="1164"/>
      <c r="B43" s="399" t="s">
        <v>1496</v>
      </c>
      <c r="C43" s="387">
        <v>24435.73</v>
      </c>
      <c r="D43" s="387">
        <v>0.14000000000000001</v>
      </c>
      <c r="E43" s="388">
        <v>24435.86</v>
      </c>
      <c r="F43" s="387">
        <v>0</v>
      </c>
      <c r="G43" s="387">
        <v>2726.63</v>
      </c>
      <c r="H43" s="388">
        <v>2726.63</v>
      </c>
      <c r="I43" s="388">
        <v>27162.5</v>
      </c>
      <c r="J43" s="76"/>
      <c r="K43" s="76"/>
    </row>
    <row r="44" spans="1:11" x14ac:dyDescent="0.25">
      <c r="A44" s="1163"/>
      <c r="B44" s="400" t="s">
        <v>26</v>
      </c>
      <c r="C44" s="388">
        <v>83808.210000000006</v>
      </c>
      <c r="D44" s="388">
        <v>214.28</v>
      </c>
      <c r="E44" s="388">
        <v>84022.5</v>
      </c>
      <c r="F44" s="388">
        <v>12662.31</v>
      </c>
      <c r="G44" s="388">
        <v>121902.35</v>
      </c>
      <c r="H44" s="388">
        <v>134564.66</v>
      </c>
      <c r="I44" s="388">
        <v>218587.15</v>
      </c>
      <c r="J44" s="76"/>
      <c r="K44" s="76"/>
    </row>
    <row r="45" spans="1:11" x14ac:dyDescent="0.25">
      <c r="A45" s="1162" t="s">
        <v>1497</v>
      </c>
      <c r="B45" s="399" t="s">
        <v>1498</v>
      </c>
      <c r="C45" s="387">
        <v>1029.27</v>
      </c>
      <c r="D45" s="387">
        <v>0</v>
      </c>
      <c r="E45" s="388">
        <v>1029.27</v>
      </c>
      <c r="F45" s="387">
        <v>236.3</v>
      </c>
      <c r="G45" s="387">
        <v>46.28</v>
      </c>
      <c r="H45" s="388">
        <v>282.58</v>
      </c>
      <c r="I45" s="388">
        <v>1311.85</v>
      </c>
      <c r="J45" s="76"/>
      <c r="K45" s="76"/>
    </row>
    <row r="46" spans="1:11" x14ac:dyDescent="0.25">
      <c r="A46" s="1164"/>
      <c r="B46" s="399" t="s">
        <v>1499</v>
      </c>
      <c r="C46" s="387">
        <v>824.92</v>
      </c>
      <c r="D46" s="387">
        <v>12815.67</v>
      </c>
      <c r="E46" s="388">
        <v>13640.59</v>
      </c>
      <c r="F46" s="387">
        <v>152.04</v>
      </c>
      <c r="G46" s="387">
        <v>175.7</v>
      </c>
      <c r="H46" s="388">
        <v>327.75</v>
      </c>
      <c r="I46" s="388">
        <v>13968.34</v>
      </c>
      <c r="J46" s="76"/>
      <c r="K46" s="76"/>
    </row>
    <row r="47" spans="1:11" ht="24" x14ac:dyDescent="0.25">
      <c r="A47" s="1164"/>
      <c r="B47" s="399" t="s">
        <v>1500</v>
      </c>
      <c r="C47" s="387">
        <v>9210.65</v>
      </c>
      <c r="D47" s="387">
        <v>589.34</v>
      </c>
      <c r="E47" s="388">
        <v>9799.99</v>
      </c>
      <c r="F47" s="387">
        <v>94.93</v>
      </c>
      <c r="G47" s="387">
        <v>2078.87</v>
      </c>
      <c r="H47" s="388">
        <v>2173.8000000000002</v>
      </c>
      <c r="I47" s="388">
        <v>11973.79</v>
      </c>
      <c r="J47" s="76"/>
      <c r="K47" s="76"/>
    </row>
    <row r="48" spans="1:11" x14ac:dyDescent="0.25">
      <c r="A48" s="1164"/>
      <c r="B48" s="399" t="s">
        <v>1501</v>
      </c>
      <c r="C48" s="387">
        <v>33816.699999999997</v>
      </c>
      <c r="D48" s="387">
        <v>3476</v>
      </c>
      <c r="E48" s="388">
        <v>37292.699999999997</v>
      </c>
      <c r="F48" s="387">
        <v>6574.2</v>
      </c>
      <c r="G48" s="387">
        <v>9233.2000000000007</v>
      </c>
      <c r="H48" s="388">
        <v>15807.4</v>
      </c>
      <c r="I48" s="388">
        <v>53100.1</v>
      </c>
      <c r="J48" s="76"/>
      <c r="K48" s="76"/>
    </row>
    <row r="49" spans="1:11" x14ac:dyDescent="0.25">
      <c r="A49" s="1163"/>
      <c r="B49" s="400" t="s">
        <v>26</v>
      </c>
      <c r="C49" s="388">
        <v>44881.54</v>
      </c>
      <c r="D49" s="388">
        <v>16881.009999999998</v>
      </c>
      <c r="E49" s="388">
        <v>61762.559999999998</v>
      </c>
      <c r="F49" s="388">
        <v>7057.47</v>
      </c>
      <c r="G49" s="388">
        <v>11534.05</v>
      </c>
      <c r="H49" s="388">
        <v>18591.52</v>
      </c>
      <c r="I49" s="388">
        <v>80354.080000000002</v>
      </c>
      <c r="J49" s="76"/>
      <c r="K49" s="76"/>
    </row>
    <row r="50" spans="1:11" x14ac:dyDescent="0.25">
      <c r="A50" s="1162" t="s">
        <v>1502</v>
      </c>
      <c r="B50" s="399" t="s">
        <v>3298</v>
      </c>
      <c r="C50" s="387">
        <v>2180.48</v>
      </c>
      <c r="D50" s="387">
        <v>14.23</v>
      </c>
      <c r="E50" s="388">
        <v>2194.71</v>
      </c>
      <c r="F50" s="387">
        <v>63.58</v>
      </c>
      <c r="G50" s="387">
        <v>82.54</v>
      </c>
      <c r="H50" s="388">
        <v>146.12</v>
      </c>
      <c r="I50" s="388">
        <v>2340.83</v>
      </c>
      <c r="J50" s="76"/>
      <c r="K50" s="76"/>
    </row>
    <row r="51" spans="1:11" ht="24" x14ac:dyDescent="0.25">
      <c r="A51" s="1164"/>
      <c r="B51" s="399" t="s">
        <v>1503</v>
      </c>
      <c r="C51" s="387">
        <v>0</v>
      </c>
      <c r="D51" s="387">
        <v>0</v>
      </c>
      <c r="E51" s="388">
        <v>0</v>
      </c>
      <c r="F51" s="387">
        <v>0</v>
      </c>
      <c r="G51" s="387">
        <v>0</v>
      </c>
      <c r="H51" s="388">
        <v>0</v>
      </c>
      <c r="I51" s="388">
        <v>0</v>
      </c>
      <c r="J51" s="76"/>
      <c r="K51" s="76"/>
    </row>
    <row r="52" spans="1:11" x14ac:dyDescent="0.25">
      <c r="A52" s="1164"/>
      <c r="B52" s="399" t="s">
        <v>1504</v>
      </c>
      <c r="C52" s="387">
        <v>53261.98</v>
      </c>
      <c r="D52" s="387">
        <v>56744.42</v>
      </c>
      <c r="E52" s="388">
        <v>110006.39</v>
      </c>
      <c r="F52" s="387">
        <v>7291.79</v>
      </c>
      <c r="G52" s="387">
        <v>32464.12</v>
      </c>
      <c r="H52" s="388">
        <v>39755.910000000003</v>
      </c>
      <c r="I52" s="388">
        <v>149762.29999999999</v>
      </c>
      <c r="J52" s="76"/>
      <c r="K52" s="76"/>
    </row>
    <row r="53" spans="1:11" x14ac:dyDescent="0.25">
      <c r="A53" s="1163"/>
      <c r="B53" s="400" t="s">
        <v>26</v>
      </c>
      <c r="C53" s="388">
        <v>55442.45</v>
      </c>
      <c r="D53" s="388">
        <v>56758.64</v>
      </c>
      <c r="E53" s="388">
        <v>112201.1</v>
      </c>
      <c r="F53" s="388">
        <v>7355.37</v>
      </c>
      <c r="G53" s="388">
        <v>32546.66</v>
      </c>
      <c r="H53" s="388">
        <v>39902.03</v>
      </c>
      <c r="I53" s="388">
        <v>152103.13</v>
      </c>
      <c r="J53" s="76"/>
      <c r="K53" s="76"/>
    </row>
    <row r="54" spans="1:11" x14ac:dyDescent="0.25">
      <c r="A54" s="397" t="s">
        <v>26</v>
      </c>
      <c r="B54" s="401"/>
      <c r="C54" s="388">
        <v>272624.46999999997</v>
      </c>
      <c r="D54" s="388">
        <v>91847.61</v>
      </c>
      <c r="E54" s="388">
        <v>364472.08</v>
      </c>
      <c r="F54" s="388">
        <v>31770.23</v>
      </c>
      <c r="G54" s="388">
        <v>197970.1</v>
      </c>
      <c r="H54" s="388">
        <v>229740.33</v>
      </c>
      <c r="I54" s="388">
        <v>594212.41</v>
      </c>
      <c r="J54" s="76"/>
      <c r="K54" s="76"/>
    </row>
    <row r="55" spans="1:11" x14ac:dyDescent="0.25">
      <c r="B55" s="119"/>
      <c r="C55" s="119"/>
      <c r="D55" s="119"/>
      <c r="E55" s="119"/>
      <c r="F55" s="119"/>
      <c r="G55" s="119"/>
      <c r="H55" s="119"/>
      <c r="I55" s="119"/>
      <c r="J55" s="76"/>
      <c r="K55" s="76"/>
    </row>
    <row r="56" spans="1:11" x14ac:dyDescent="0.25">
      <c r="B56" s="119"/>
      <c r="C56" s="119"/>
      <c r="D56" s="119"/>
      <c r="E56" s="119"/>
      <c r="F56" s="119"/>
      <c r="G56" s="119"/>
      <c r="H56" s="119"/>
      <c r="I56" s="119"/>
      <c r="J56" s="76"/>
      <c r="K56" s="76"/>
    </row>
    <row r="57" spans="1:11" x14ac:dyDescent="0.25">
      <c r="B57" s="119"/>
      <c r="C57" s="119"/>
      <c r="D57" s="119"/>
      <c r="E57" s="119"/>
      <c r="F57" s="119"/>
      <c r="G57" s="119"/>
      <c r="H57" s="119"/>
      <c r="I57" s="119"/>
      <c r="J57" s="76"/>
      <c r="K57" s="76"/>
    </row>
    <row r="58" spans="1:11" x14ac:dyDescent="0.25">
      <c r="B58" s="119"/>
      <c r="C58" s="119"/>
      <c r="D58" s="119"/>
      <c r="E58" s="119"/>
      <c r="F58" s="119"/>
      <c r="G58" s="119"/>
      <c r="H58" s="119"/>
      <c r="I58" s="119"/>
      <c r="J58" s="76"/>
      <c r="K58" s="76"/>
    </row>
    <row r="59" spans="1:11" x14ac:dyDescent="0.25">
      <c r="B59" s="119"/>
      <c r="C59" s="119"/>
      <c r="D59" s="119"/>
      <c r="E59" s="119"/>
      <c r="F59" s="119"/>
      <c r="G59" s="119"/>
      <c r="H59" s="119"/>
      <c r="I59" s="119"/>
      <c r="J59" s="76"/>
      <c r="K59" s="76"/>
    </row>
    <row r="60" spans="1:11" x14ac:dyDescent="0.25">
      <c r="B60" s="119"/>
      <c r="C60" s="119"/>
      <c r="D60" s="119"/>
      <c r="E60" s="119"/>
      <c r="F60" s="119"/>
      <c r="G60" s="119"/>
      <c r="H60" s="119"/>
      <c r="I60" s="119"/>
      <c r="J60" s="76"/>
      <c r="K60" s="76"/>
    </row>
    <row r="61" spans="1:11" x14ac:dyDescent="0.25">
      <c r="B61" s="119"/>
      <c r="C61" s="119"/>
      <c r="D61" s="119"/>
      <c r="E61" s="119"/>
      <c r="F61" s="119"/>
      <c r="G61" s="119"/>
      <c r="H61" s="119"/>
      <c r="I61" s="119"/>
      <c r="J61" s="76"/>
      <c r="K61" s="76"/>
    </row>
    <row r="62" spans="1:11" x14ac:dyDescent="0.25">
      <c r="B62" s="119"/>
      <c r="C62" s="119"/>
      <c r="D62" s="119"/>
      <c r="E62" s="119"/>
      <c r="F62" s="119"/>
      <c r="G62" s="119"/>
      <c r="H62" s="119"/>
      <c r="I62" s="119"/>
      <c r="J62" s="76"/>
      <c r="K62" s="76"/>
    </row>
    <row r="63" spans="1:11" x14ac:dyDescent="0.25">
      <c r="B63" s="119"/>
      <c r="C63" s="119"/>
      <c r="D63" s="119"/>
      <c r="E63" s="119"/>
      <c r="F63" s="119"/>
      <c r="G63" s="119"/>
      <c r="H63" s="119"/>
      <c r="I63" s="119"/>
      <c r="J63" s="76"/>
      <c r="K63" s="76"/>
    </row>
    <row r="64" spans="1:11" x14ac:dyDescent="0.25">
      <c r="B64" s="119"/>
      <c r="C64" s="119"/>
      <c r="D64" s="119"/>
      <c r="E64" s="119"/>
      <c r="F64" s="119"/>
      <c r="G64" s="119"/>
      <c r="H64" s="119"/>
      <c r="I64" s="119"/>
      <c r="J64" s="76"/>
      <c r="K64" s="76"/>
    </row>
    <row r="65" spans="2:11" x14ac:dyDescent="0.25">
      <c r="B65" s="119"/>
      <c r="C65" s="119"/>
      <c r="D65" s="119"/>
      <c r="E65" s="119"/>
      <c r="F65" s="119"/>
      <c r="G65" s="119"/>
      <c r="H65" s="119"/>
      <c r="I65" s="119"/>
      <c r="J65" s="76"/>
      <c r="K65" s="76"/>
    </row>
    <row r="66" spans="2:11" x14ac:dyDescent="0.25">
      <c r="B66" s="119"/>
      <c r="C66" s="119"/>
      <c r="D66" s="119"/>
      <c r="E66" s="119"/>
      <c r="F66" s="119"/>
      <c r="G66" s="119"/>
      <c r="H66" s="119"/>
      <c r="I66" s="119"/>
      <c r="J66" s="76"/>
      <c r="K66" s="76"/>
    </row>
    <row r="67" spans="2:11" x14ac:dyDescent="0.25">
      <c r="B67" s="119"/>
      <c r="C67" s="119"/>
      <c r="D67" s="119"/>
      <c r="E67" s="119"/>
      <c r="F67" s="119"/>
      <c r="G67" s="119"/>
      <c r="H67" s="119"/>
      <c r="I67" s="119"/>
      <c r="J67" s="76"/>
      <c r="K67" s="76"/>
    </row>
    <row r="68" spans="2:11" x14ac:dyDescent="0.25">
      <c r="B68" s="119"/>
      <c r="C68" s="119"/>
      <c r="D68" s="119"/>
      <c r="E68" s="119"/>
      <c r="F68" s="119"/>
      <c r="G68" s="119"/>
      <c r="H68" s="119"/>
      <c r="I68" s="119"/>
      <c r="J68" s="76"/>
      <c r="K68" s="76"/>
    </row>
    <row r="69" spans="2:11" x14ac:dyDescent="0.25">
      <c r="B69" s="119"/>
      <c r="C69" s="119"/>
      <c r="D69" s="119"/>
      <c r="E69" s="119"/>
      <c r="F69" s="119"/>
      <c r="G69" s="119"/>
      <c r="H69" s="119"/>
      <c r="I69" s="119"/>
      <c r="J69" s="76"/>
      <c r="K69" s="76"/>
    </row>
    <row r="70" spans="2:11" x14ac:dyDescent="0.25">
      <c r="B70" s="119"/>
      <c r="C70" s="119"/>
      <c r="D70" s="119"/>
      <c r="E70" s="119"/>
      <c r="F70" s="119"/>
      <c r="G70" s="119"/>
      <c r="H70" s="119"/>
      <c r="I70" s="119"/>
      <c r="J70" s="76"/>
      <c r="K70" s="76"/>
    </row>
    <row r="71" spans="2:11" x14ac:dyDescent="0.25">
      <c r="B71" s="119"/>
      <c r="C71" s="119"/>
      <c r="D71" s="119"/>
      <c r="E71" s="119"/>
      <c r="F71" s="119"/>
      <c r="G71" s="119"/>
      <c r="H71" s="119"/>
      <c r="I71" s="119"/>
      <c r="J71" s="76"/>
      <c r="K71" s="76"/>
    </row>
    <row r="72" spans="2:11" x14ac:dyDescent="0.25">
      <c r="B72" s="119"/>
      <c r="C72" s="119"/>
      <c r="D72" s="119"/>
      <c r="E72" s="119"/>
      <c r="F72" s="119"/>
      <c r="G72" s="119"/>
      <c r="H72" s="119"/>
      <c r="I72" s="119"/>
      <c r="J72" s="76"/>
      <c r="K72" s="76"/>
    </row>
    <row r="73" spans="2:11" x14ac:dyDescent="0.25">
      <c r="B73" s="119"/>
      <c r="C73" s="119"/>
      <c r="D73" s="119"/>
      <c r="E73" s="119"/>
      <c r="F73" s="119"/>
      <c r="G73" s="119"/>
      <c r="H73" s="119"/>
      <c r="I73" s="119"/>
      <c r="J73" s="76"/>
      <c r="K73" s="76"/>
    </row>
    <row r="74" spans="2:11" x14ac:dyDescent="0.25">
      <c r="B74" s="119"/>
      <c r="C74" s="119"/>
      <c r="D74" s="119"/>
      <c r="E74" s="119"/>
      <c r="F74" s="119"/>
      <c r="G74" s="119"/>
      <c r="H74" s="119"/>
      <c r="I74" s="119"/>
      <c r="J74" s="76"/>
      <c r="K74" s="76"/>
    </row>
    <row r="75" spans="2:11" x14ac:dyDescent="0.25">
      <c r="B75" s="119"/>
      <c r="C75" s="119"/>
      <c r="D75" s="119"/>
      <c r="E75" s="119"/>
      <c r="F75" s="119"/>
      <c r="G75" s="119"/>
      <c r="H75" s="119"/>
      <c r="I75" s="119"/>
      <c r="J75" s="76"/>
      <c r="K75" s="76"/>
    </row>
    <row r="76" spans="2:11" x14ac:dyDescent="0.25">
      <c r="B76" s="119"/>
      <c r="C76" s="119"/>
      <c r="D76" s="119"/>
      <c r="E76" s="119"/>
      <c r="F76" s="119"/>
      <c r="G76" s="119"/>
      <c r="H76" s="119"/>
      <c r="I76" s="119"/>
      <c r="J76" s="76"/>
      <c r="K76" s="76"/>
    </row>
    <row r="77" spans="2:11" x14ac:dyDescent="0.25">
      <c r="B77" s="119"/>
      <c r="C77" s="119"/>
      <c r="D77" s="119"/>
      <c r="E77" s="119"/>
      <c r="F77" s="119"/>
      <c r="G77" s="119"/>
      <c r="H77" s="119"/>
      <c r="I77" s="119"/>
      <c r="J77" s="76"/>
      <c r="K77" s="76"/>
    </row>
    <row r="78" spans="2:11" x14ac:dyDescent="0.25">
      <c r="B78" s="119"/>
      <c r="C78" s="119"/>
      <c r="D78" s="119"/>
      <c r="E78" s="119"/>
      <c r="F78" s="119"/>
      <c r="G78" s="119"/>
      <c r="H78" s="119"/>
      <c r="I78" s="119"/>
      <c r="J78" s="76"/>
      <c r="K78" s="76"/>
    </row>
    <row r="79" spans="2:11" x14ac:dyDescent="0.25">
      <c r="B79" s="119"/>
      <c r="C79" s="119"/>
      <c r="D79" s="119"/>
      <c r="E79" s="119"/>
      <c r="F79" s="119"/>
      <c r="G79" s="119"/>
      <c r="H79" s="119"/>
      <c r="I79" s="119"/>
      <c r="J79" s="76"/>
      <c r="K79" s="76"/>
    </row>
    <row r="80" spans="2:11" x14ac:dyDescent="0.25">
      <c r="B80" s="119"/>
      <c r="C80" s="119"/>
      <c r="D80" s="119"/>
      <c r="E80" s="119"/>
      <c r="F80" s="119"/>
      <c r="G80" s="119"/>
      <c r="H80" s="119"/>
      <c r="I80" s="119"/>
      <c r="J80" s="76"/>
      <c r="K80" s="76"/>
    </row>
    <row r="81" spans="2:11" x14ac:dyDescent="0.25">
      <c r="B81" s="119"/>
      <c r="C81" s="119"/>
      <c r="D81" s="119"/>
      <c r="E81" s="119"/>
      <c r="F81" s="119"/>
      <c r="G81" s="119"/>
      <c r="H81" s="119"/>
      <c r="I81" s="119"/>
      <c r="J81" s="76"/>
      <c r="K81" s="76"/>
    </row>
    <row r="82" spans="2:11" x14ac:dyDescent="0.25">
      <c r="B82" s="119"/>
      <c r="C82" s="119"/>
      <c r="D82" s="119"/>
      <c r="E82" s="119"/>
      <c r="F82" s="119"/>
      <c r="G82" s="119"/>
      <c r="H82" s="119"/>
      <c r="I82" s="119"/>
      <c r="J82" s="76"/>
      <c r="K82" s="76"/>
    </row>
    <row r="83" spans="2:11" x14ac:dyDescent="0.25">
      <c r="B83" s="119"/>
      <c r="C83" s="119"/>
      <c r="D83" s="119"/>
      <c r="E83" s="119"/>
      <c r="F83" s="119"/>
      <c r="G83" s="119"/>
      <c r="H83" s="119"/>
      <c r="I83" s="119"/>
      <c r="J83" s="76"/>
      <c r="K83" s="76"/>
    </row>
    <row r="84" spans="2:11" x14ac:dyDescent="0.25">
      <c r="B84" s="119"/>
      <c r="C84" s="119"/>
      <c r="D84" s="119"/>
      <c r="E84" s="119"/>
      <c r="F84" s="119"/>
      <c r="G84" s="119"/>
      <c r="H84" s="119"/>
      <c r="I84" s="119"/>
      <c r="J84" s="76"/>
      <c r="K84" s="76"/>
    </row>
    <row r="85" spans="2:11" x14ac:dyDescent="0.25">
      <c r="B85" s="119"/>
      <c r="C85" s="119"/>
      <c r="D85" s="119"/>
      <c r="E85" s="119"/>
      <c r="F85" s="119"/>
      <c r="G85" s="119"/>
      <c r="H85" s="119"/>
      <c r="I85" s="119"/>
      <c r="J85" s="76"/>
      <c r="K85" s="76"/>
    </row>
    <row r="86" spans="2:11" x14ac:dyDescent="0.25">
      <c r="B86" s="119"/>
      <c r="C86" s="119"/>
      <c r="D86" s="119"/>
      <c r="E86" s="119"/>
      <c r="F86" s="119"/>
      <c r="G86" s="119"/>
      <c r="H86" s="119"/>
      <c r="I86" s="119"/>
      <c r="J86" s="76"/>
      <c r="K86" s="76"/>
    </row>
    <row r="87" spans="2:11" x14ac:dyDescent="0.25">
      <c r="B87" s="119"/>
      <c r="C87" s="119"/>
      <c r="D87" s="119"/>
      <c r="E87" s="119"/>
      <c r="F87" s="119"/>
      <c r="G87" s="119"/>
      <c r="H87" s="119"/>
      <c r="I87" s="119"/>
      <c r="J87" s="76"/>
      <c r="K87" s="76"/>
    </row>
    <row r="88" spans="2:11" x14ac:dyDescent="0.25">
      <c r="B88" s="119"/>
      <c r="C88" s="119"/>
      <c r="D88" s="119"/>
      <c r="E88" s="119"/>
      <c r="F88" s="119"/>
      <c r="G88" s="119"/>
      <c r="H88" s="119"/>
      <c r="I88" s="119"/>
      <c r="J88" s="76"/>
      <c r="K88" s="76"/>
    </row>
    <row r="89" spans="2:11" x14ac:dyDescent="0.25">
      <c r="B89" s="119"/>
      <c r="C89" s="119"/>
      <c r="D89" s="119"/>
      <c r="E89" s="119"/>
      <c r="F89" s="119"/>
      <c r="G89" s="119"/>
      <c r="H89" s="119"/>
      <c r="I89" s="119"/>
      <c r="J89" s="76"/>
      <c r="K89" s="76"/>
    </row>
    <row r="90" spans="2:11" x14ac:dyDescent="0.25">
      <c r="B90" s="119"/>
      <c r="C90" s="119"/>
      <c r="D90" s="119"/>
      <c r="E90" s="119"/>
      <c r="F90" s="119"/>
      <c r="G90" s="119"/>
      <c r="H90" s="119"/>
      <c r="I90" s="119"/>
      <c r="J90" s="76"/>
      <c r="K90" s="76"/>
    </row>
    <row r="91" spans="2:11" x14ac:dyDescent="0.25">
      <c r="B91" s="119"/>
      <c r="C91" s="119"/>
      <c r="D91" s="119"/>
      <c r="E91" s="119"/>
      <c r="F91" s="119"/>
      <c r="G91" s="119"/>
      <c r="H91" s="119"/>
      <c r="I91" s="119"/>
      <c r="J91" s="76"/>
      <c r="K91" s="76"/>
    </row>
    <row r="92" spans="2:11" x14ac:dyDescent="0.25">
      <c r="B92" s="119"/>
      <c r="C92" s="119"/>
      <c r="D92" s="119"/>
      <c r="E92" s="119"/>
      <c r="F92" s="119"/>
      <c r="G92" s="119"/>
      <c r="H92" s="119"/>
      <c r="I92" s="119"/>
      <c r="J92" s="76"/>
      <c r="K92" s="76"/>
    </row>
    <row r="93" spans="2:11" x14ac:dyDescent="0.25">
      <c r="B93" s="119"/>
      <c r="C93" s="119"/>
      <c r="D93" s="119"/>
      <c r="E93" s="119"/>
      <c r="F93" s="119"/>
      <c r="G93" s="119"/>
      <c r="H93" s="119"/>
      <c r="I93" s="119"/>
      <c r="J93" s="76"/>
      <c r="K93" s="76"/>
    </row>
    <row r="94" spans="2:11" x14ac:dyDescent="0.25">
      <c r="B94" s="119"/>
      <c r="C94" s="119"/>
      <c r="D94" s="119"/>
      <c r="E94" s="119"/>
      <c r="F94" s="119"/>
      <c r="G94" s="119"/>
      <c r="H94" s="119"/>
      <c r="I94" s="119"/>
      <c r="J94" s="76"/>
      <c r="K94" s="76"/>
    </row>
    <row r="95" spans="2:11" x14ac:dyDescent="0.25">
      <c r="B95" s="119"/>
      <c r="C95" s="119"/>
      <c r="D95" s="119"/>
      <c r="E95" s="119"/>
      <c r="F95" s="119"/>
      <c r="G95" s="119"/>
      <c r="H95" s="119"/>
      <c r="I95" s="119"/>
      <c r="J95" s="76"/>
      <c r="K95" s="76"/>
    </row>
    <row r="96" spans="2:11" x14ac:dyDescent="0.25">
      <c r="B96" s="119"/>
      <c r="C96" s="119"/>
      <c r="D96" s="119"/>
      <c r="E96" s="119"/>
      <c r="F96" s="119"/>
      <c r="G96" s="119"/>
      <c r="H96" s="119"/>
      <c r="I96" s="119"/>
      <c r="J96" s="76"/>
      <c r="K96" s="76"/>
    </row>
  </sheetData>
  <mergeCells count="13">
    <mergeCell ref="A45:A49"/>
    <mergeCell ref="A50:A53"/>
    <mergeCell ref="C3:E3"/>
    <mergeCell ref="F3:H3"/>
    <mergeCell ref="A5:A14"/>
    <mergeCell ref="A30:A33"/>
    <mergeCell ref="A34:A44"/>
    <mergeCell ref="A1:B1"/>
    <mergeCell ref="A15:A20"/>
    <mergeCell ref="A21:A23"/>
    <mergeCell ref="A24:A27"/>
    <mergeCell ref="A28:A29"/>
    <mergeCell ref="A3:B3"/>
  </mergeCells>
  <pageMargins left="0.43" right="0.19685039370078738" top="3.9370078740157487E-2" bottom="3.9370078740157487E-2" header="0" footer="0.3"/>
  <pageSetup paperSize="9" scale="62"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50"/>
  </sheetPr>
  <dimension ref="A1:D17"/>
  <sheetViews>
    <sheetView zoomScaleNormal="100" workbookViewId="0">
      <selection activeCell="B35" sqref="B35"/>
    </sheetView>
  </sheetViews>
  <sheetFormatPr baseColWidth="10" defaultRowHeight="15" x14ac:dyDescent="0.25"/>
  <cols>
    <col min="1" max="1" width="59.140625" style="678" customWidth="1"/>
    <col min="2" max="2" width="14.7109375" style="678" bestFit="1" customWidth="1"/>
    <col min="3" max="3" width="15.28515625" style="678" customWidth="1"/>
    <col min="4" max="5" width="14.7109375" style="678" bestFit="1" customWidth="1"/>
    <col min="6" max="16384" width="11.42578125" style="678"/>
  </cols>
  <sheetData>
    <row r="1" spans="1:4" ht="18.75" x14ac:dyDescent="0.3">
      <c r="A1" s="677" t="s">
        <v>1270</v>
      </c>
    </row>
    <row r="2" spans="1:4" x14ac:dyDescent="0.25">
      <c r="A2" s="678" t="s">
        <v>1267</v>
      </c>
    </row>
    <row r="4" spans="1:4" x14ac:dyDescent="0.25">
      <c r="A4" s="910" t="s">
        <v>1014</v>
      </c>
      <c r="B4" s="910" t="s">
        <v>3351</v>
      </c>
      <c r="C4" s="910" t="s">
        <v>2612</v>
      </c>
      <c r="D4" s="922"/>
    </row>
    <row r="5" spans="1:4" x14ac:dyDescent="0.25">
      <c r="A5" s="911" t="s">
        <v>2826</v>
      </c>
      <c r="B5" s="912">
        <v>-3576.2</v>
      </c>
      <c r="C5" s="913">
        <v>40066.14</v>
      </c>
      <c r="D5" s="922"/>
    </row>
    <row r="6" spans="1:4" x14ac:dyDescent="0.25">
      <c r="A6" s="914" t="s">
        <v>2827</v>
      </c>
      <c r="B6" s="915">
        <v>1682751.24</v>
      </c>
      <c r="C6" s="916">
        <v>-344539.63</v>
      </c>
      <c r="D6" s="922"/>
    </row>
    <row r="7" spans="1:4" x14ac:dyDescent="0.25">
      <c r="A7" s="914" t="s">
        <v>2828</v>
      </c>
      <c r="B7" s="917">
        <v>0</v>
      </c>
      <c r="C7" s="917">
        <v>0</v>
      </c>
      <c r="D7" s="922"/>
    </row>
    <row r="8" spans="1:4" x14ac:dyDescent="0.25">
      <c r="A8" s="914" t="s">
        <v>2829</v>
      </c>
      <c r="B8" s="916">
        <v>-16724362.1</v>
      </c>
      <c r="C8" s="915">
        <v>34185626.810000002</v>
      </c>
      <c r="D8" s="922"/>
    </row>
    <row r="9" spans="1:4" x14ac:dyDescent="0.25">
      <c r="A9" s="914" t="s">
        <v>2830</v>
      </c>
      <c r="B9" s="915">
        <v>43973260.920000002</v>
      </c>
      <c r="C9" s="916">
        <v>-3416872.07</v>
      </c>
      <c r="D9" s="922"/>
    </row>
    <row r="10" spans="1:4" x14ac:dyDescent="0.25">
      <c r="A10" s="914" t="s">
        <v>2831</v>
      </c>
      <c r="B10" s="915">
        <v>1922444.46</v>
      </c>
      <c r="C10" s="916">
        <v>-1659640.58</v>
      </c>
      <c r="D10" s="922"/>
    </row>
    <row r="11" spans="1:4" x14ac:dyDescent="0.25">
      <c r="A11" s="914" t="s">
        <v>2832</v>
      </c>
      <c r="B11" s="915">
        <v>2243849.31</v>
      </c>
      <c r="C11" s="916">
        <v>-719681.08</v>
      </c>
      <c r="D11" s="922"/>
    </row>
    <row r="12" spans="1:4" x14ac:dyDescent="0.25">
      <c r="A12" s="914" t="s">
        <v>2833</v>
      </c>
      <c r="B12" s="916">
        <v>-2156.65</v>
      </c>
      <c r="C12" s="917">
        <v>0</v>
      </c>
      <c r="D12" s="922"/>
    </row>
    <row r="13" spans="1:4" x14ac:dyDescent="0.25">
      <c r="A13" s="914" t="s">
        <v>2834</v>
      </c>
      <c r="B13" s="916">
        <v>-4240388.62</v>
      </c>
      <c r="C13" s="916">
        <v>-193596.25</v>
      </c>
      <c r="D13" s="922"/>
    </row>
    <row r="14" spans="1:4" x14ac:dyDescent="0.25">
      <c r="A14" s="918" t="s">
        <v>2835</v>
      </c>
      <c r="B14" s="919">
        <v>-25557.66</v>
      </c>
      <c r="C14" s="920">
        <v>40866.160000000003</v>
      </c>
      <c r="D14" s="922"/>
    </row>
    <row r="15" spans="1:4" x14ac:dyDescent="0.25">
      <c r="A15" s="910" t="s">
        <v>2836</v>
      </c>
      <c r="B15" s="921">
        <v>28826264.699999999</v>
      </c>
      <c r="C15" s="921">
        <v>27932229.5</v>
      </c>
      <c r="D15" s="922"/>
    </row>
    <row r="16" spans="1:4" x14ac:dyDescent="0.25">
      <c r="A16" s="965" t="s">
        <v>1696</v>
      </c>
      <c r="B16" s="965"/>
      <c r="C16" s="965"/>
      <c r="D16" s="965"/>
    </row>
    <row r="17" spans="1:4" x14ac:dyDescent="0.25">
      <c r="A17" s="679"/>
      <c r="B17" s="680"/>
      <c r="C17" s="680"/>
      <c r="D17" s="681"/>
    </row>
  </sheetData>
  <mergeCells count="1">
    <mergeCell ref="A16:D16"/>
  </mergeCells>
  <pageMargins left="0.7" right="0.7" top="0.75" bottom="0.75" header="0.3" footer="0.3"/>
  <pageSetup paperSize="9" scale="81" orientation="landscape"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codeName="Hoja56">
    <tabColor rgb="FF00B050"/>
  </sheetPr>
  <dimension ref="A1:L130"/>
  <sheetViews>
    <sheetView workbookViewId="0">
      <selection activeCell="A38" sqref="A38"/>
    </sheetView>
  </sheetViews>
  <sheetFormatPr baseColWidth="10" defaultRowHeight="15" x14ac:dyDescent="0.25"/>
  <cols>
    <col min="1" max="1" width="25.7109375" style="74" customWidth="1"/>
    <col min="2" max="11" width="20.7109375" style="74" customWidth="1"/>
    <col min="12" max="16384" width="11.42578125" style="74"/>
  </cols>
  <sheetData>
    <row r="1" spans="1:12" ht="18.75" x14ac:dyDescent="0.3">
      <c r="A1" s="215" t="s">
        <v>990</v>
      </c>
      <c r="B1" s="157"/>
      <c r="C1" s="157"/>
      <c r="D1" s="157"/>
    </row>
    <row r="2" spans="1:12" x14ac:dyDescent="0.25">
      <c r="A2" s="214"/>
      <c r="B2" s="157"/>
      <c r="C2" s="157"/>
      <c r="D2" s="157"/>
    </row>
    <row r="3" spans="1:12" ht="15.75" x14ac:dyDescent="0.25">
      <c r="A3" s="218" t="s">
        <v>991</v>
      </c>
      <c r="B3" s="157"/>
      <c r="C3" s="157"/>
      <c r="D3" s="157"/>
    </row>
    <row r="4" spans="1:12" x14ac:dyDescent="0.25">
      <c r="A4" s="217"/>
      <c r="B4" s="157"/>
      <c r="C4" s="157"/>
      <c r="D4" s="157"/>
    </row>
    <row r="5" spans="1:12" x14ac:dyDescent="0.25">
      <c r="A5" s="371" t="s">
        <v>1509</v>
      </c>
      <c r="B5" s="371"/>
      <c r="C5" s="373" t="s">
        <v>1519</v>
      </c>
      <c r="D5" s="157"/>
    </row>
    <row r="6" spans="1:12" x14ac:dyDescent="0.25">
      <c r="A6" s="1158" t="s">
        <v>586</v>
      </c>
      <c r="B6" s="386" t="s">
        <v>1525</v>
      </c>
      <c r="C6" s="832">
        <v>16482674.99</v>
      </c>
      <c r="D6" s="160"/>
    </row>
    <row r="7" spans="1:12" x14ac:dyDescent="0.25">
      <c r="A7" s="1175"/>
      <c r="B7" s="386" t="s">
        <v>1526</v>
      </c>
      <c r="C7" s="832">
        <v>3162051.48</v>
      </c>
      <c r="D7" s="160"/>
      <c r="E7" s="76"/>
      <c r="F7" s="76"/>
      <c r="G7" s="76"/>
      <c r="H7" s="76"/>
      <c r="I7" s="76"/>
      <c r="J7" s="76"/>
      <c r="K7" s="76"/>
      <c r="L7" s="76"/>
    </row>
    <row r="8" spans="1:12" x14ac:dyDescent="0.25">
      <c r="A8" s="1175"/>
      <c r="B8" s="386" t="s">
        <v>1527</v>
      </c>
      <c r="C8" s="832">
        <v>5475204.4900000002</v>
      </c>
      <c r="D8" s="160"/>
      <c r="E8" s="76"/>
      <c r="F8" s="76"/>
      <c r="G8" s="76"/>
      <c r="H8" s="76"/>
      <c r="I8" s="76"/>
      <c r="J8" s="76"/>
      <c r="K8" s="76"/>
      <c r="L8" s="76"/>
    </row>
    <row r="9" spans="1:12" x14ac:dyDescent="0.25">
      <c r="A9" s="1159"/>
      <c r="B9" s="389" t="s">
        <v>26</v>
      </c>
      <c r="C9" s="833">
        <v>25119930.949999999</v>
      </c>
      <c r="D9" s="160"/>
      <c r="E9" s="76"/>
      <c r="F9" s="76"/>
      <c r="G9" s="76"/>
      <c r="H9" s="76"/>
      <c r="I9" s="76"/>
      <c r="J9" s="76"/>
      <c r="K9" s="76"/>
      <c r="L9" s="76"/>
    </row>
    <row r="10" spans="1:12" x14ac:dyDescent="0.25">
      <c r="A10" s="1158" t="s">
        <v>587</v>
      </c>
      <c r="B10" s="616"/>
      <c r="C10" s="832">
        <v>6662398.7800000003</v>
      </c>
      <c r="D10" s="76"/>
      <c r="E10" s="76"/>
      <c r="F10" s="76"/>
      <c r="G10" s="76"/>
      <c r="H10" s="76"/>
      <c r="I10" s="76"/>
      <c r="J10" s="76"/>
      <c r="K10" s="76"/>
      <c r="L10" s="76"/>
    </row>
    <row r="11" spans="1:12" x14ac:dyDescent="0.25">
      <c r="A11" s="1159"/>
      <c r="B11" s="389" t="s">
        <v>26</v>
      </c>
      <c r="C11" s="833">
        <v>6662398.7800000003</v>
      </c>
      <c r="D11" s="76"/>
      <c r="E11" s="76"/>
      <c r="F11" s="76"/>
      <c r="G11" s="76"/>
      <c r="H11" s="76"/>
      <c r="I11" s="76"/>
      <c r="J11" s="76"/>
      <c r="K11" s="76"/>
      <c r="L11" s="76"/>
    </row>
    <row r="12" spans="1:12" x14ac:dyDescent="0.25">
      <c r="A12" s="1158" t="s">
        <v>588</v>
      </c>
      <c r="B12" s="616"/>
      <c r="C12" s="832">
        <v>984753.86</v>
      </c>
      <c r="D12" s="76"/>
      <c r="E12" s="76"/>
      <c r="F12" s="76"/>
      <c r="G12" s="76"/>
      <c r="H12" s="76"/>
      <c r="I12" s="76"/>
      <c r="J12" s="76"/>
      <c r="K12" s="76"/>
      <c r="L12" s="76"/>
    </row>
    <row r="13" spans="1:12" x14ac:dyDescent="0.25">
      <c r="A13" s="1159"/>
      <c r="B13" s="389" t="s">
        <v>26</v>
      </c>
      <c r="C13" s="833">
        <v>984753.86</v>
      </c>
      <c r="D13" s="76"/>
      <c r="E13" s="76"/>
      <c r="F13" s="76"/>
      <c r="G13" s="76"/>
      <c r="H13" s="76"/>
      <c r="I13" s="76"/>
      <c r="J13" s="76"/>
      <c r="K13" s="76"/>
      <c r="L13" s="76"/>
    </row>
    <row r="14" spans="1:12" x14ac:dyDescent="0.25">
      <c r="A14" s="1158" t="s">
        <v>589</v>
      </c>
      <c r="B14" s="616"/>
      <c r="C14" s="832">
        <v>12974.24</v>
      </c>
      <c r="D14" s="76"/>
      <c r="E14" s="76"/>
      <c r="F14" s="76"/>
      <c r="G14" s="76"/>
      <c r="H14" s="76"/>
      <c r="I14" s="76"/>
      <c r="J14" s="76"/>
      <c r="K14" s="76"/>
      <c r="L14" s="76"/>
    </row>
    <row r="15" spans="1:12" x14ac:dyDescent="0.25">
      <c r="A15" s="1159"/>
      <c r="B15" s="389" t="s">
        <v>26</v>
      </c>
      <c r="C15" s="833">
        <v>12974.24</v>
      </c>
      <c r="D15" s="76"/>
      <c r="E15" s="76"/>
      <c r="F15" s="76"/>
      <c r="G15" s="76"/>
      <c r="H15" s="76"/>
      <c r="I15" s="76"/>
      <c r="J15" s="76"/>
      <c r="K15" s="76"/>
      <c r="L15" s="76"/>
    </row>
    <row r="16" spans="1:12" x14ac:dyDescent="0.25">
      <c r="A16" s="1158" t="s">
        <v>590</v>
      </c>
      <c r="B16" s="386" t="s">
        <v>1525</v>
      </c>
      <c r="C16" s="832">
        <v>163869</v>
      </c>
      <c r="D16" s="76"/>
      <c r="E16" s="76"/>
      <c r="F16" s="76"/>
      <c r="G16" s="76"/>
      <c r="H16" s="76"/>
      <c r="I16" s="76"/>
      <c r="J16" s="76"/>
      <c r="K16" s="76"/>
      <c r="L16" s="76"/>
    </row>
    <row r="17" spans="1:12" x14ac:dyDescent="0.25">
      <c r="A17" s="1175"/>
      <c r="B17" s="386" t="s">
        <v>35</v>
      </c>
      <c r="C17" s="832">
        <v>21034</v>
      </c>
      <c r="D17" s="76"/>
      <c r="E17" s="76"/>
      <c r="F17" s="76"/>
      <c r="G17" s="76"/>
      <c r="H17" s="76"/>
      <c r="I17" s="76"/>
      <c r="J17" s="76"/>
      <c r="K17" s="76"/>
      <c r="L17" s="76"/>
    </row>
    <row r="18" spans="1:12" x14ac:dyDescent="0.25">
      <c r="A18" s="1159"/>
      <c r="B18" s="389" t="s">
        <v>26</v>
      </c>
      <c r="C18" s="833">
        <v>184903</v>
      </c>
      <c r="D18" s="76"/>
      <c r="E18" s="76"/>
      <c r="F18" s="76"/>
      <c r="G18" s="76"/>
      <c r="H18" s="76"/>
      <c r="I18" s="76"/>
      <c r="J18" s="76"/>
      <c r="K18" s="76"/>
      <c r="L18" s="76"/>
    </row>
    <row r="19" spans="1:12" x14ac:dyDescent="0.25">
      <c r="A19" s="1158" t="s">
        <v>1528</v>
      </c>
      <c r="B19" s="616"/>
      <c r="C19" s="832">
        <v>1902.75</v>
      </c>
      <c r="D19" s="76"/>
      <c r="E19" s="76"/>
      <c r="F19" s="76"/>
      <c r="G19" s="76"/>
      <c r="H19" s="76"/>
      <c r="I19" s="76"/>
      <c r="J19" s="76"/>
      <c r="K19" s="76"/>
      <c r="L19" s="76"/>
    </row>
    <row r="20" spans="1:12" x14ac:dyDescent="0.25">
      <c r="A20" s="1159"/>
      <c r="B20" s="389" t="s">
        <v>26</v>
      </c>
      <c r="C20" s="833">
        <v>1902.75</v>
      </c>
      <c r="D20" s="76"/>
      <c r="E20" s="76"/>
      <c r="F20" s="76"/>
      <c r="G20" s="76"/>
      <c r="H20" s="76"/>
      <c r="I20" s="76"/>
      <c r="J20" s="76"/>
      <c r="K20" s="76"/>
      <c r="L20" s="76"/>
    </row>
    <row r="21" spans="1:12" x14ac:dyDescent="0.25">
      <c r="A21" s="384" t="s">
        <v>578</v>
      </c>
      <c r="C21" s="833">
        <v>32966863.579999998</v>
      </c>
      <c r="D21" s="76"/>
      <c r="E21" s="76"/>
      <c r="F21" s="76"/>
      <c r="G21" s="76"/>
      <c r="H21" s="76"/>
      <c r="I21" s="76"/>
      <c r="J21" s="76"/>
      <c r="K21" s="76"/>
      <c r="L21" s="76"/>
    </row>
    <row r="22" spans="1:12" x14ac:dyDescent="0.25">
      <c r="B22" s="76"/>
      <c r="C22" s="76"/>
      <c r="D22" s="76"/>
      <c r="E22" s="76"/>
      <c r="F22" s="76"/>
      <c r="G22" s="76"/>
      <c r="H22" s="76"/>
      <c r="I22" s="76"/>
      <c r="J22" s="76"/>
      <c r="K22" s="76"/>
      <c r="L22" s="76"/>
    </row>
    <row r="23" spans="1:12" x14ac:dyDescent="0.25">
      <c r="B23" s="76"/>
      <c r="C23" s="76"/>
      <c r="D23" s="76"/>
      <c r="E23" s="76"/>
      <c r="F23" s="76"/>
      <c r="G23" s="76"/>
      <c r="H23" s="76"/>
      <c r="I23" s="76"/>
      <c r="J23" s="76"/>
      <c r="K23" s="76"/>
      <c r="L23" s="76"/>
    </row>
    <row r="24" spans="1:12" x14ac:dyDescent="0.25">
      <c r="B24" s="76"/>
      <c r="C24" s="76"/>
      <c r="D24" s="76"/>
      <c r="E24" s="76"/>
      <c r="F24" s="76"/>
      <c r="G24" s="76"/>
      <c r="H24" s="76"/>
      <c r="I24" s="76"/>
      <c r="J24" s="76"/>
      <c r="K24" s="76"/>
      <c r="L24" s="76"/>
    </row>
    <row r="25" spans="1:12" x14ac:dyDescent="0.25">
      <c r="B25" s="76"/>
      <c r="C25" s="76"/>
      <c r="D25" s="76"/>
      <c r="E25" s="76"/>
      <c r="F25" s="76"/>
      <c r="G25" s="76"/>
      <c r="H25" s="76"/>
      <c r="I25" s="76"/>
      <c r="J25" s="76"/>
      <c r="K25" s="76"/>
      <c r="L25" s="76"/>
    </row>
    <row r="26" spans="1:12" x14ac:dyDescent="0.25">
      <c r="B26" s="76"/>
      <c r="C26" s="76"/>
      <c r="D26" s="76"/>
      <c r="E26" s="76"/>
      <c r="F26" s="76"/>
      <c r="G26" s="76"/>
      <c r="H26" s="76"/>
      <c r="I26" s="76"/>
      <c r="J26" s="76"/>
      <c r="K26" s="76"/>
      <c r="L26" s="76"/>
    </row>
    <row r="27" spans="1:12" x14ac:dyDescent="0.25">
      <c r="B27" s="76"/>
      <c r="C27" s="76"/>
      <c r="D27" s="76"/>
      <c r="E27" s="76"/>
      <c r="F27" s="76"/>
      <c r="G27" s="76"/>
      <c r="H27" s="76"/>
      <c r="I27" s="76"/>
      <c r="J27" s="76"/>
      <c r="K27" s="76"/>
      <c r="L27" s="76"/>
    </row>
    <row r="28" spans="1:12" x14ac:dyDescent="0.25">
      <c r="B28" s="76"/>
      <c r="C28" s="76"/>
      <c r="D28" s="76"/>
      <c r="E28" s="76"/>
      <c r="F28" s="76"/>
      <c r="G28" s="76"/>
      <c r="H28" s="76"/>
      <c r="I28" s="76"/>
      <c r="J28" s="76"/>
      <c r="K28" s="76"/>
      <c r="L28" s="76"/>
    </row>
    <row r="29" spans="1:12" x14ac:dyDescent="0.25">
      <c r="B29" s="76"/>
      <c r="C29" s="76"/>
      <c r="D29" s="76"/>
      <c r="E29" s="76"/>
      <c r="F29" s="76"/>
      <c r="G29" s="76"/>
      <c r="H29" s="76"/>
      <c r="I29" s="76"/>
      <c r="J29" s="76"/>
      <c r="K29" s="76"/>
      <c r="L29" s="76"/>
    </row>
    <row r="30" spans="1:12" x14ac:dyDescent="0.25">
      <c r="B30" s="76"/>
      <c r="C30" s="76"/>
      <c r="D30" s="76"/>
      <c r="E30" s="76"/>
      <c r="F30" s="76"/>
      <c r="G30" s="76"/>
      <c r="H30" s="76"/>
      <c r="I30" s="76"/>
      <c r="J30" s="76"/>
      <c r="K30" s="76"/>
      <c r="L30" s="76"/>
    </row>
    <row r="31" spans="1:12" x14ac:dyDescent="0.25">
      <c r="B31" s="76"/>
      <c r="C31" s="76"/>
      <c r="D31" s="76"/>
      <c r="E31" s="76"/>
      <c r="F31" s="76"/>
      <c r="G31" s="76"/>
      <c r="H31" s="76"/>
      <c r="I31" s="76"/>
      <c r="J31" s="76"/>
      <c r="K31" s="76"/>
      <c r="L31" s="76"/>
    </row>
    <row r="32" spans="1:12" x14ac:dyDescent="0.25">
      <c r="B32" s="76"/>
      <c r="C32" s="76"/>
      <c r="D32" s="76"/>
      <c r="E32" s="76"/>
      <c r="F32" s="76"/>
      <c r="G32" s="76"/>
      <c r="H32" s="76"/>
      <c r="I32" s="76"/>
      <c r="J32" s="76"/>
      <c r="K32" s="76"/>
      <c r="L32" s="76"/>
    </row>
    <row r="33" spans="2:12" x14ac:dyDescent="0.25">
      <c r="B33" s="76"/>
      <c r="C33" s="76"/>
      <c r="D33" s="76"/>
      <c r="E33" s="76"/>
      <c r="F33" s="76"/>
      <c r="G33" s="76"/>
      <c r="H33" s="76"/>
      <c r="I33" s="76"/>
      <c r="J33" s="76"/>
      <c r="K33" s="76"/>
      <c r="L33" s="76"/>
    </row>
    <row r="34" spans="2:12" x14ac:dyDescent="0.25">
      <c r="B34" s="76"/>
      <c r="C34" s="76"/>
      <c r="D34" s="76"/>
      <c r="E34" s="76"/>
      <c r="F34" s="76"/>
      <c r="G34" s="76"/>
      <c r="H34" s="76"/>
      <c r="I34" s="76"/>
      <c r="J34" s="76"/>
      <c r="K34" s="76"/>
      <c r="L34" s="76"/>
    </row>
    <row r="35" spans="2:12" x14ac:dyDescent="0.25">
      <c r="B35" s="76"/>
      <c r="C35" s="76"/>
      <c r="D35" s="76"/>
      <c r="E35" s="76"/>
      <c r="F35" s="76"/>
      <c r="G35" s="76"/>
      <c r="H35" s="76"/>
      <c r="I35" s="76"/>
      <c r="J35" s="76"/>
      <c r="K35" s="76"/>
      <c r="L35" s="76"/>
    </row>
    <row r="36" spans="2:12" x14ac:dyDescent="0.25">
      <c r="B36" s="76"/>
      <c r="C36" s="76"/>
      <c r="D36" s="76"/>
      <c r="E36" s="76"/>
      <c r="F36" s="76"/>
      <c r="G36" s="76"/>
      <c r="H36" s="76"/>
      <c r="I36" s="76"/>
      <c r="J36" s="76"/>
      <c r="K36" s="76"/>
      <c r="L36" s="76"/>
    </row>
    <row r="37" spans="2:12" x14ac:dyDescent="0.25">
      <c r="B37" s="76"/>
      <c r="C37" s="76"/>
      <c r="D37" s="76"/>
      <c r="E37" s="76"/>
      <c r="F37" s="76"/>
      <c r="G37" s="76"/>
      <c r="H37" s="76"/>
      <c r="I37" s="76"/>
      <c r="J37" s="76"/>
      <c r="K37" s="76"/>
      <c r="L37" s="76"/>
    </row>
    <row r="38" spans="2:12" x14ac:dyDescent="0.25">
      <c r="B38" s="76"/>
      <c r="C38" s="76"/>
      <c r="D38" s="76"/>
      <c r="E38" s="76"/>
      <c r="F38" s="76"/>
      <c r="G38" s="76"/>
      <c r="H38" s="76"/>
      <c r="I38" s="76"/>
      <c r="J38" s="76"/>
      <c r="K38" s="76"/>
      <c r="L38" s="76"/>
    </row>
    <row r="39" spans="2:12" x14ac:dyDescent="0.25">
      <c r="B39" s="76"/>
      <c r="C39" s="76"/>
      <c r="D39" s="76"/>
      <c r="E39" s="76"/>
      <c r="F39" s="76"/>
      <c r="G39" s="76"/>
      <c r="H39" s="76"/>
      <c r="I39" s="76"/>
      <c r="J39" s="76"/>
      <c r="K39" s="76"/>
      <c r="L39" s="76"/>
    </row>
    <row r="40" spans="2:12" x14ac:dyDescent="0.25">
      <c r="B40" s="76"/>
      <c r="C40" s="76"/>
      <c r="D40" s="76"/>
      <c r="E40" s="76"/>
      <c r="F40" s="76"/>
      <c r="G40" s="76"/>
      <c r="H40" s="76"/>
      <c r="I40" s="76"/>
      <c r="J40" s="76"/>
      <c r="K40" s="76"/>
      <c r="L40" s="76"/>
    </row>
    <row r="41" spans="2:12" x14ac:dyDescent="0.25">
      <c r="B41" s="76"/>
      <c r="C41" s="76"/>
      <c r="D41" s="76"/>
      <c r="E41" s="76"/>
      <c r="F41" s="76"/>
      <c r="G41" s="76"/>
      <c r="H41" s="76"/>
      <c r="I41" s="76"/>
      <c r="J41" s="76"/>
      <c r="K41" s="76"/>
      <c r="L41" s="76"/>
    </row>
    <row r="42" spans="2:12" x14ac:dyDescent="0.25">
      <c r="B42" s="76"/>
      <c r="C42" s="76"/>
      <c r="D42" s="76"/>
      <c r="E42" s="76"/>
      <c r="F42" s="76"/>
      <c r="G42" s="76"/>
      <c r="H42" s="76"/>
      <c r="I42" s="76"/>
      <c r="J42" s="76"/>
      <c r="K42" s="76"/>
      <c r="L42" s="76"/>
    </row>
    <row r="43" spans="2:12" x14ac:dyDescent="0.25">
      <c r="B43" s="76"/>
      <c r="C43" s="76"/>
      <c r="D43" s="76"/>
      <c r="E43" s="76"/>
      <c r="F43" s="76"/>
      <c r="G43" s="76"/>
      <c r="H43" s="76"/>
      <c r="I43" s="76"/>
      <c r="J43" s="76"/>
      <c r="K43" s="76"/>
      <c r="L43" s="76"/>
    </row>
    <row r="44" spans="2:12" x14ac:dyDescent="0.25">
      <c r="B44" s="76"/>
      <c r="C44" s="76"/>
      <c r="D44" s="76"/>
      <c r="E44" s="76"/>
      <c r="F44" s="76"/>
      <c r="G44" s="76"/>
      <c r="H44" s="76"/>
      <c r="I44" s="76"/>
      <c r="J44" s="76"/>
      <c r="K44" s="76"/>
      <c r="L44" s="76"/>
    </row>
    <row r="45" spans="2:12" x14ac:dyDescent="0.25">
      <c r="B45" s="76"/>
      <c r="C45" s="76"/>
      <c r="D45" s="76"/>
      <c r="E45" s="76"/>
      <c r="F45" s="76"/>
      <c r="G45" s="76"/>
      <c r="H45" s="76"/>
      <c r="I45" s="76"/>
      <c r="J45" s="76"/>
      <c r="K45" s="76"/>
      <c r="L45" s="76"/>
    </row>
    <row r="46" spans="2:12" x14ac:dyDescent="0.25">
      <c r="B46" s="76"/>
      <c r="C46" s="76"/>
      <c r="D46" s="76"/>
      <c r="E46" s="76"/>
      <c r="F46" s="76"/>
      <c r="G46" s="76"/>
      <c r="H46" s="76"/>
      <c r="I46" s="76"/>
      <c r="J46" s="76"/>
      <c r="K46" s="76"/>
      <c r="L46" s="76"/>
    </row>
    <row r="47" spans="2:12" x14ac:dyDescent="0.25">
      <c r="B47" s="76"/>
      <c r="C47" s="76"/>
      <c r="D47" s="76"/>
      <c r="E47" s="76"/>
      <c r="F47" s="76"/>
      <c r="G47" s="76"/>
      <c r="H47" s="76"/>
      <c r="I47" s="76"/>
      <c r="J47" s="76"/>
      <c r="K47" s="76"/>
      <c r="L47" s="76"/>
    </row>
    <row r="48" spans="2:12" x14ac:dyDescent="0.25">
      <c r="B48" s="76"/>
      <c r="C48" s="76"/>
      <c r="D48" s="76"/>
      <c r="E48" s="76"/>
      <c r="F48" s="76"/>
      <c r="G48" s="76"/>
      <c r="H48" s="76"/>
      <c r="I48" s="76"/>
      <c r="J48" s="76"/>
      <c r="K48" s="76"/>
      <c r="L48" s="76"/>
    </row>
    <row r="49" spans="2:12" x14ac:dyDescent="0.25">
      <c r="B49" s="76"/>
      <c r="C49" s="76"/>
      <c r="D49" s="76"/>
      <c r="E49" s="76"/>
      <c r="F49" s="76"/>
      <c r="G49" s="76"/>
      <c r="H49" s="76"/>
      <c r="I49" s="76"/>
      <c r="J49" s="76"/>
      <c r="K49" s="76"/>
      <c r="L49" s="76"/>
    </row>
    <row r="50" spans="2:12" x14ac:dyDescent="0.25">
      <c r="B50" s="76"/>
      <c r="C50" s="76"/>
      <c r="D50" s="76"/>
      <c r="E50" s="76"/>
      <c r="F50" s="76"/>
      <c r="G50" s="76"/>
      <c r="H50" s="76"/>
      <c r="I50" s="76"/>
      <c r="J50" s="76"/>
      <c r="K50" s="76"/>
      <c r="L50" s="76"/>
    </row>
    <row r="51" spans="2:12" x14ac:dyDescent="0.25">
      <c r="B51" s="76"/>
      <c r="C51" s="76"/>
      <c r="D51" s="76"/>
      <c r="E51" s="76"/>
      <c r="F51" s="76"/>
      <c r="G51" s="76"/>
      <c r="H51" s="76"/>
      <c r="I51" s="76"/>
      <c r="J51" s="76"/>
      <c r="K51" s="76"/>
      <c r="L51" s="76"/>
    </row>
    <row r="52" spans="2:12" x14ac:dyDescent="0.25">
      <c r="B52" s="76"/>
      <c r="C52" s="76"/>
      <c r="D52" s="76"/>
      <c r="E52" s="76"/>
      <c r="F52" s="76"/>
      <c r="G52" s="76"/>
      <c r="H52" s="76"/>
      <c r="I52" s="76"/>
      <c r="J52" s="76"/>
      <c r="K52" s="76"/>
      <c r="L52" s="76"/>
    </row>
    <row r="53" spans="2:12" x14ac:dyDescent="0.25">
      <c r="B53" s="76"/>
      <c r="C53" s="76"/>
      <c r="D53" s="76"/>
      <c r="E53" s="76"/>
      <c r="F53" s="76"/>
      <c r="G53" s="76"/>
      <c r="H53" s="76"/>
      <c r="I53" s="76"/>
      <c r="J53" s="76"/>
      <c r="K53" s="76"/>
      <c r="L53" s="76"/>
    </row>
    <row r="54" spans="2:12" x14ac:dyDescent="0.25">
      <c r="B54" s="76"/>
      <c r="C54" s="76"/>
      <c r="D54" s="76"/>
      <c r="E54" s="76"/>
      <c r="F54" s="76"/>
      <c r="G54" s="76"/>
      <c r="H54" s="76"/>
      <c r="I54" s="76"/>
      <c r="J54" s="76"/>
      <c r="K54" s="76"/>
      <c r="L54" s="76"/>
    </row>
    <row r="55" spans="2:12" x14ac:dyDescent="0.25">
      <c r="B55" s="76"/>
      <c r="C55" s="76"/>
      <c r="D55" s="76"/>
      <c r="E55" s="76"/>
      <c r="F55" s="76"/>
      <c r="G55" s="76"/>
      <c r="H55" s="76"/>
      <c r="I55" s="76"/>
      <c r="J55" s="76"/>
      <c r="K55" s="76"/>
      <c r="L55" s="76"/>
    </row>
    <row r="56" spans="2:12" x14ac:dyDescent="0.25">
      <c r="B56" s="76"/>
      <c r="C56" s="76"/>
      <c r="D56" s="76"/>
      <c r="E56" s="76"/>
      <c r="F56" s="76"/>
      <c r="G56" s="76"/>
      <c r="H56" s="76"/>
      <c r="I56" s="76"/>
      <c r="J56" s="76"/>
      <c r="K56" s="76"/>
      <c r="L56" s="76"/>
    </row>
    <row r="57" spans="2:12" x14ac:dyDescent="0.25">
      <c r="B57" s="76"/>
      <c r="C57" s="76"/>
      <c r="D57" s="76"/>
      <c r="E57" s="76"/>
      <c r="F57" s="76"/>
      <c r="G57" s="76"/>
      <c r="H57" s="76"/>
      <c r="I57" s="76"/>
      <c r="J57" s="76"/>
      <c r="K57" s="76"/>
      <c r="L57" s="76"/>
    </row>
    <row r="58" spans="2:12" x14ac:dyDescent="0.25">
      <c r="B58" s="76"/>
      <c r="C58" s="76"/>
      <c r="D58" s="76"/>
      <c r="E58" s="76"/>
      <c r="F58" s="76"/>
      <c r="G58" s="76"/>
      <c r="H58" s="76"/>
      <c r="I58" s="76"/>
      <c r="J58" s="76"/>
      <c r="K58" s="76"/>
      <c r="L58" s="76"/>
    </row>
    <row r="59" spans="2:12" x14ac:dyDescent="0.25">
      <c r="B59" s="76"/>
      <c r="C59" s="76"/>
      <c r="D59" s="76"/>
      <c r="E59" s="76"/>
      <c r="F59" s="76"/>
      <c r="G59" s="76"/>
      <c r="H59" s="76"/>
      <c r="I59" s="76"/>
      <c r="J59" s="76"/>
      <c r="K59" s="76"/>
      <c r="L59" s="76"/>
    </row>
    <row r="60" spans="2:12" x14ac:dyDescent="0.25">
      <c r="B60" s="76"/>
      <c r="C60" s="76"/>
      <c r="D60" s="76"/>
      <c r="E60" s="76"/>
      <c r="F60" s="76"/>
      <c r="G60" s="76"/>
      <c r="H60" s="76"/>
      <c r="I60" s="76"/>
      <c r="J60" s="76"/>
      <c r="K60" s="76"/>
      <c r="L60" s="76"/>
    </row>
    <row r="61" spans="2:12" x14ac:dyDescent="0.25">
      <c r="B61" s="76"/>
      <c r="C61" s="76"/>
      <c r="D61" s="76"/>
      <c r="E61" s="76"/>
      <c r="F61" s="76"/>
      <c r="G61" s="76"/>
      <c r="H61" s="76"/>
      <c r="I61" s="76"/>
      <c r="J61" s="76"/>
      <c r="K61" s="76"/>
      <c r="L61" s="76"/>
    </row>
    <row r="62" spans="2:12" x14ac:dyDescent="0.25">
      <c r="B62" s="76"/>
      <c r="C62" s="76"/>
      <c r="D62" s="76"/>
      <c r="E62" s="76"/>
      <c r="F62" s="76"/>
      <c r="G62" s="76"/>
      <c r="H62" s="76"/>
      <c r="I62" s="76"/>
      <c r="J62" s="76"/>
      <c r="K62" s="76"/>
      <c r="L62" s="76"/>
    </row>
    <row r="63" spans="2:12" x14ac:dyDescent="0.25">
      <c r="B63" s="76"/>
      <c r="C63" s="76"/>
      <c r="D63" s="76"/>
      <c r="E63" s="76"/>
      <c r="F63" s="76"/>
      <c r="G63" s="76"/>
      <c r="H63" s="76"/>
      <c r="I63" s="76"/>
      <c r="J63" s="76"/>
      <c r="K63" s="76"/>
      <c r="L63" s="76"/>
    </row>
    <row r="64" spans="2:12" x14ac:dyDescent="0.25">
      <c r="B64" s="76"/>
      <c r="C64" s="76"/>
      <c r="D64" s="76"/>
      <c r="E64" s="76"/>
      <c r="F64" s="76"/>
      <c r="G64" s="76"/>
      <c r="H64" s="76"/>
      <c r="I64" s="76"/>
      <c r="J64" s="76"/>
      <c r="K64" s="76"/>
      <c r="L64" s="76"/>
    </row>
    <row r="65" spans="2:12" x14ac:dyDescent="0.25">
      <c r="B65" s="76"/>
      <c r="C65" s="76"/>
      <c r="D65" s="76"/>
      <c r="E65" s="76"/>
      <c r="F65" s="76"/>
      <c r="G65" s="76"/>
      <c r="H65" s="76"/>
      <c r="I65" s="76"/>
      <c r="J65" s="76"/>
      <c r="K65" s="76"/>
      <c r="L65" s="76"/>
    </row>
    <row r="66" spans="2:12" x14ac:dyDescent="0.25">
      <c r="B66" s="76"/>
      <c r="C66" s="76"/>
      <c r="D66" s="76"/>
      <c r="E66" s="76"/>
      <c r="F66" s="76"/>
      <c r="G66" s="76"/>
      <c r="H66" s="76"/>
      <c r="I66" s="76"/>
      <c r="J66" s="76"/>
      <c r="K66" s="76"/>
      <c r="L66" s="76"/>
    </row>
    <row r="67" spans="2:12" x14ac:dyDescent="0.25">
      <c r="B67" s="76"/>
      <c r="C67" s="76"/>
      <c r="D67" s="76"/>
      <c r="E67" s="76"/>
      <c r="F67" s="76"/>
      <c r="G67" s="76"/>
      <c r="H67" s="76"/>
      <c r="I67" s="76"/>
      <c r="J67" s="76"/>
      <c r="K67" s="76"/>
      <c r="L67" s="76"/>
    </row>
    <row r="68" spans="2:12" x14ac:dyDescent="0.25">
      <c r="B68" s="76"/>
      <c r="C68" s="76"/>
      <c r="D68" s="76"/>
      <c r="E68" s="76"/>
      <c r="F68" s="76"/>
      <c r="G68" s="76"/>
      <c r="H68" s="76"/>
      <c r="I68" s="76"/>
      <c r="J68" s="76"/>
      <c r="K68" s="76"/>
      <c r="L68" s="76"/>
    </row>
    <row r="69" spans="2:12" x14ac:dyDescent="0.25">
      <c r="B69" s="76"/>
      <c r="C69" s="76"/>
      <c r="D69" s="76"/>
      <c r="E69" s="76"/>
      <c r="F69" s="76"/>
      <c r="G69" s="76"/>
      <c r="H69" s="76"/>
      <c r="I69" s="76"/>
      <c r="J69" s="76"/>
      <c r="K69" s="76"/>
      <c r="L69" s="76"/>
    </row>
    <row r="70" spans="2:12" x14ac:dyDescent="0.25">
      <c r="B70" s="76"/>
      <c r="C70" s="76"/>
      <c r="D70" s="76"/>
      <c r="E70" s="76"/>
      <c r="F70" s="76"/>
      <c r="G70" s="76"/>
      <c r="H70" s="76"/>
      <c r="I70" s="76"/>
      <c r="J70" s="76"/>
      <c r="K70" s="76"/>
      <c r="L70" s="76"/>
    </row>
    <row r="71" spans="2:12" x14ac:dyDescent="0.25">
      <c r="B71" s="76"/>
      <c r="C71" s="76"/>
      <c r="D71" s="76"/>
      <c r="E71" s="76"/>
      <c r="F71" s="76"/>
      <c r="G71" s="76"/>
      <c r="H71" s="76"/>
      <c r="I71" s="76"/>
      <c r="J71" s="76"/>
      <c r="K71" s="76"/>
      <c r="L71" s="76"/>
    </row>
    <row r="72" spans="2:12" x14ac:dyDescent="0.25">
      <c r="B72" s="76"/>
      <c r="C72" s="76"/>
      <c r="D72" s="76"/>
      <c r="E72" s="76"/>
      <c r="F72" s="76"/>
      <c r="G72" s="76"/>
      <c r="H72" s="76"/>
      <c r="I72" s="76"/>
      <c r="J72" s="76"/>
      <c r="K72" s="76"/>
      <c r="L72" s="76"/>
    </row>
    <row r="73" spans="2:12" x14ac:dyDescent="0.25">
      <c r="B73" s="76"/>
      <c r="C73" s="76"/>
      <c r="D73" s="76"/>
      <c r="E73" s="76"/>
      <c r="F73" s="76"/>
      <c r="G73" s="76"/>
      <c r="H73" s="76"/>
      <c r="I73" s="76"/>
      <c r="J73" s="76"/>
      <c r="K73" s="76"/>
      <c r="L73" s="76"/>
    </row>
    <row r="74" spans="2:12" x14ac:dyDescent="0.25">
      <c r="B74" s="76"/>
      <c r="C74" s="76"/>
      <c r="D74" s="76"/>
      <c r="E74" s="76"/>
      <c r="F74" s="76"/>
      <c r="G74" s="76"/>
      <c r="H74" s="76"/>
      <c r="I74" s="76"/>
      <c r="J74" s="76"/>
      <c r="K74" s="76"/>
      <c r="L74" s="76"/>
    </row>
    <row r="75" spans="2:12" x14ac:dyDescent="0.25">
      <c r="B75" s="76"/>
      <c r="C75" s="76"/>
      <c r="D75" s="76"/>
      <c r="E75" s="76"/>
      <c r="F75" s="76"/>
      <c r="G75" s="76"/>
      <c r="H75" s="76"/>
      <c r="I75" s="76"/>
      <c r="J75" s="76"/>
      <c r="K75" s="76"/>
      <c r="L75" s="76"/>
    </row>
    <row r="76" spans="2:12" x14ac:dyDescent="0.25">
      <c r="B76" s="76"/>
      <c r="C76" s="76"/>
      <c r="D76" s="76"/>
      <c r="E76" s="76"/>
      <c r="F76" s="76"/>
      <c r="G76" s="76"/>
      <c r="H76" s="76"/>
      <c r="I76" s="76"/>
      <c r="J76" s="76"/>
      <c r="K76" s="76"/>
      <c r="L76" s="76"/>
    </row>
    <row r="77" spans="2:12" x14ac:dyDescent="0.25">
      <c r="B77" s="76"/>
      <c r="C77" s="76"/>
      <c r="D77" s="76"/>
      <c r="E77" s="76"/>
      <c r="F77" s="76"/>
      <c r="G77" s="76"/>
      <c r="H77" s="76"/>
      <c r="I77" s="76"/>
      <c r="J77" s="76"/>
      <c r="K77" s="76"/>
      <c r="L77" s="76"/>
    </row>
    <row r="78" spans="2:12" x14ac:dyDescent="0.25">
      <c r="B78" s="76"/>
      <c r="C78" s="76"/>
      <c r="D78" s="76"/>
      <c r="E78" s="76"/>
      <c r="F78" s="76"/>
      <c r="G78" s="76"/>
      <c r="H78" s="76"/>
      <c r="I78" s="76"/>
      <c r="J78" s="76"/>
      <c r="K78" s="76"/>
      <c r="L78" s="76"/>
    </row>
    <row r="79" spans="2:12" x14ac:dyDescent="0.25">
      <c r="B79" s="76"/>
      <c r="C79" s="76"/>
      <c r="D79" s="76"/>
      <c r="E79" s="76"/>
      <c r="F79" s="76"/>
      <c r="G79" s="76"/>
      <c r="H79" s="76"/>
      <c r="I79" s="76"/>
      <c r="J79" s="76"/>
      <c r="K79" s="76"/>
      <c r="L79" s="76"/>
    </row>
    <row r="80" spans="2:12" x14ac:dyDescent="0.25">
      <c r="B80" s="76"/>
      <c r="C80" s="76"/>
      <c r="D80" s="76"/>
      <c r="E80" s="76"/>
      <c r="F80" s="76"/>
      <c r="G80" s="76"/>
      <c r="H80" s="76"/>
      <c r="I80" s="76"/>
      <c r="J80" s="76"/>
      <c r="K80" s="76"/>
      <c r="L80" s="76"/>
    </row>
    <row r="81" spans="2:12" x14ac:dyDescent="0.25">
      <c r="B81" s="76"/>
      <c r="C81" s="76"/>
      <c r="D81" s="76"/>
      <c r="E81" s="76"/>
      <c r="F81" s="76"/>
      <c r="G81" s="76"/>
      <c r="H81" s="76"/>
      <c r="I81" s="76"/>
      <c r="J81" s="76"/>
      <c r="K81" s="76"/>
      <c r="L81" s="76"/>
    </row>
    <row r="82" spans="2:12" x14ac:dyDescent="0.25">
      <c r="B82" s="76"/>
      <c r="C82" s="76"/>
      <c r="D82" s="76"/>
      <c r="E82" s="76"/>
      <c r="F82" s="76"/>
      <c r="G82" s="76"/>
      <c r="H82" s="76"/>
      <c r="I82" s="76"/>
      <c r="J82" s="76"/>
      <c r="K82" s="76"/>
      <c r="L82" s="76"/>
    </row>
    <row r="83" spans="2:12" x14ac:dyDescent="0.25">
      <c r="B83" s="76"/>
      <c r="C83" s="76"/>
      <c r="D83" s="76"/>
      <c r="E83" s="76"/>
      <c r="F83" s="76"/>
      <c r="G83" s="76"/>
      <c r="H83" s="76"/>
      <c r="I83" s="76"/>
      <c r="J83" s="76"/>
      <c r="K83" s="76"/>
      <c r="L83" s="76"/>
    </row>
    <row r="84" spans="2:12" x14ac:dyDescent="0.25">
      <c r="B84" s="76"/>
      <c r="C84" s="76"/>
      <c r="D84" s="76"/>
      <c r="E84" s="76"/>
      <c r="F84" s="76"/>
      <c r="G84" s="76"/>
      <c r="H84" s="76"/>
      <c r="I84" s="76"/>
      <c r="J84" s="76"/>
      <c r="K84" s="76"/>
      <c r="L84" s="76"/>
    </row>
    <row r="85" spans="2:12" x14ac:dyDescent="0.25">
      <c r="B85" s="76"/>
      <c r="C85" s="76"/>
      <c r="D85" s="76"/>
      <c r="E85" s="76"/>
      <c r="F85" s="76"/>
      <c r="G85" s="76"/>
      <c r="H85" s="76"/>
      <c r="I85" s="76"/>
      <c r="J85" s="76"/>
      <c r="K85" s="76"/>
      <c r="L85" s="76"/>
    </row>
    <row r="86" spans="2:12" x14ac:dyDescent="0.25">
      <c r="B86" s="76"/>
      <c r="C86" s="76"/>
      <c r="D86" s="76"/>
      <c r="E86" s="76"/>
      <c r="F86" s="76"/>
      <c r="G86" s="76"/>
      <c r="H86" s="76"/>
      <c r="I86" s="76"/>
      <c r="J86" s="76"/>
      <c r="K86" s="76"/>
      <c r="L86" s="76"/>
    </row>
    <row r="87" spans="2:12" x14ac:dyDescent="0.25">
      <c r="B87" s="76"/>
      <c r="C87" s="76"/>
      <c r="D87" s="76"/>
      <c r="E87" s="76"/>
      <c r="F87" s="76"/>
      <c r="G87" s="76"/>
      <c r="H87" s="76"/>
      <c r="I87" s="76"/>
      <c r="J87" s="76"/>
      <c r="K87" s="76"/>
      <c r="L87" s="76"/>
    </row>
    <row r="88" spans="2:12" x14ac:dyDescent="0.25">
      <c r="B88" s="76"/>
      <c r="C88" s="76"/>
      <c r="D88" s="76"/>
      <c r="E88" s="76"/>
      <c r="F88" s="76"/>
      <c r="G88" s="76"/>
      <c r="H88" s="76"/>
      <c r="I88" s="76"/>
      <c r="J88" s="76"/>
      <c r="K88" s="76"/>
      <c r="L88" s="76"/>
    </row>
    <row r="89" spans="2:12" x14ac:dyDescent="0.25">
      <c r="B89" s="76"/>
      <c r="C89" s="76"/>
      <c r="D89" s="76"/>
      <c r="E89" s="76"/>
      <c r="F89" s="76"/>
      <c r="G89" s="76"/>
      <c r="H89" s="76"/>
      <c r="I89" s="76"/>
      <c r="J89" s="76"/>
      <c r="K89" s="76"/>
      <c r="L89" s="76"/>
    </row>
    <row r="90" spans="2:12" x14ac:dyDescent="0.25">
      <c r="B90" s="76"/>
      <c r="C90" s="76"/>
      <c r="D90" s="76"/>
      <c r="E90" s="76"/>
      <c r="F90" s="76"/>
      <c r="G90" s="76"/>
      <c r="H90" s="76"/>
      <c r="I90" s="76"/>
      <c r="J90" s="76"/>
      <c r="K90" s="76"/>
      <c r="L90" s="76"/>
    </row>
    <row r="91" spans="2:12" x14ac:dyDescent="0.25">
      <c r="B91" s="76"/>
      <c r="C91" s="76"/>
      <c r="D91" s="76"/>
      <c r="E91" s="76"/>
      <c r="F91" s="76"/>
      <c r="G91" s="76"/>
      <c r="H91" s="76"/>
      <c r="I91" s="76"/>
      <c r="J91" s="76"/>
      <c r="K91" s="76"/>
      <c r="L91" s="76"/>
    </row>
    <row r="92" spans="2:12" x14ac:dyDescent="0.25">
      <c r="B92" s="76"/>
      <c r="C92" s="76"/>
      <c r="D92" s="76"/>
      <c r="E92" s="76"/>
      <c r="F92" s="76"/>
      <c r="G92" s="76"/>
      <c r="H92" s="76"/>
      <c r="I92" s="76"/>
      <c r="J92" s="76"/>
      <c r="K92" s="76"/>
      <c r="L92" s="76"/>
    </row>
    <row r="93" spans="2:12" x14ac:dyDescent="0.25">
      <c r="B93" s="76"/>
      <c r="C93" s="76"/>
      <c r="D93" s="76"/>
      <c r="E93" s="76"/>
      <c r="F93" s="76"/>
      <c r="G93" s="76"/>
      <c r="H93" s="76"/>
      <c r="I93" s="76"/>
      <c r="J93" s="76"/>
      <c r="K93" s="76"/>
      <c r="L93" s="76"/>
    </row>
    <row r="94" spans="2:12" x14ac:dyDescent="0.25">
      <c r="B94" s="76"/>
      <c r="C94" s="76"/>
      <c r="D94" s="76"/>
      <c r="E94" s="76"/>
      <c r="F94" s="76"/>
      <c r="G94" s="76"/>
      <c r="H94" s="76"/>
      <c r="I94" s="76"/>
      <c r="J94" s="76"/>
      <c r="K94" s="76"/>
      <c r="L94" s="76"/>
    </row>
    <row r="95" spans="2:12" x14ac:dyDescent="0.25">
      <c r="B95" s="76"/>
      <c r="C95" s="76"/>
      <c r="D95" s="76"/>
      <c r="E95" s="76"/>
      <c r="F95" s="76"/>
      <c r="G95" s="76"/>
      <c r="H95" s="76"/>
      <c r="I95" s="76"/>
      <c r="J95" s="76"/>
      <c r="K95" s="76"/>
      <c r="L95" s="76"/>
    </row>
    <row r="96" spans="2:12" x14ac:dyDescent="0.25">
      <c r="B96" s="76"/>
      <c r="C96" s="76"/>
      <c r="D96" s="76"/>
      <c r="E96" s="76"/>
      <c r="F96" s="76"/>
      <c r="G96" s="76"/>
      <c r="H96" s="76"/>
      <c r="I96" s="76"/>
      <c r="J96" s="76"/>
      <c r="K96" s="76"/>
      <c r="L96" s="76"/>
    </row>
    <row r="97" spans="2:12" x14ac:dyDescent="0.25">
      <c r="B97" s="76"/>
      <c r="C97" s="76"/>
      <c r="D97" s="76"/>
      <c r="E97" s="76"/>
      <c r="F97" s="76"/>
      <c r="G97" s="76"/>
      <c r="H97" s="76"/>
      <c r="I97" s="76"/>
      <c r="J97" s="76"/>
      <c r="K97" s="76"/>
      <c r="L97" s="76"/>
    </row>
    <row r="98" spans="2:12" x14ac:dyDescent="0.25">
      <c r="B98" s="76"/>
      <c r="C98" s="76"/>
      <c r="D98" s="76"/>
      <c r="E98" s="76"/>
      <c r="F98" s="76"/>
      <c r="G98" s="76"/>
      <c r="H98" s="76"/>
      <c r="I98" s="76"/>
      <c r="J98" s="76"/>
      <c r="K98" s="76"/>
      <c r="L98" s="76"/>
    </row>
    <row r="99" spans="2:12" x14ac:dyDescent="0.25">
      <c r="B99" s="76"/>
      <c r="C99" s="76"/>
      <c r="D99" s="76"/>
      <c r="E99" s="76"/>
      <c r="F99" s="76"/>
      <c r="G99" s="76"/>
      <c r="H99" s="76"/>
      <c r="I99" s="76"/>
      <c r="J99" s="76"/>
      <c r="K99" s="76"/>
      <c r="L99" s="76"/>
    </row>
    <row r="100" spans="2:12" x14ac:dyDescent="0.25">
      <c r="B100" s="76"/>
      <c r="C100" s="76"/>
      <c r="D100" s="76"/>
      <c r="E100" s="76"/>
      <c r="F100" s="76"/>
      <c r="G100" s="76"/>
      <c r="H100" s="76"/>
      <c r="I100" s="76"/>
      <c r="J100" s="76"/>
      <c r="K100" s="76"/>
      <c r="L100" s="76"/>
    </row>
    <row r="101" spans="2:12" x14ac:dyDescent="0.25">
      <c r="B101" s="76"/>
      <c r="C101" s="76"/>
      <c r="D101" s="76"/>
      <c r="E101" s="76"/>
      <c r="F101" s="76"/>
      <c r="G101" s="76"/>
      <c r="H101" s="76"/>
      <c r="I101" s="76"/>
      <c r="J101" s="76"/>
      <c r="K101" s="76"/>
      <c r="L101" s="76"/>
    </row>
    <row r="102" spans="2:12" x14ac:dyDescent="0.25">
      <c r="B102" s="76"/>
      <c r="C102" s="76"/>
      <c r="D102" s="76"/>
      <c r="E102" s="76"/>
      <c r="F102" s="76"/>
      <c r="G102" s="76"/>
      <c r="H102" s="76"/>
      <c r="I102" s="76"/>
      <c r="J102" s="76"/>
      <c r="K102" s="76"/>
      <c r="L102" s="76"/>
    </row>
    <row r="103" spans="2:12" x14ac:dyDescent="0.25">
      <c r="B103" s="76"/>
      <c r="C103" s="76"/>
      <c r="D103" s="76"/>
      <c r="E103" s="76"/>
      <c r="F103" s="76"/>
      <c r="G103" s="76"/>
      <c r="H103" s="76"/>
      <c r="I103" s="76"/>
      <c r="J103" s="76"/>
      <c r="K103" s="76"/>
      <c r="L103" s="76"/>
    </row>
    <row r="104" spans="2:12" x14ac:dyDescent="0.25">
      <c r="B104" s="76"/>
      <c r="C104" s="76"/>
      <c r="D104" s="76"/>
      <c r="E104" s="76"/>
      <c r="F104" s="76"/>
      <c r="G104" s="76"/>
      <c r="H104" s="76"/>
      <c r="I104" s="76"/>
      <c r="J104" s="76"/>
      <c r="K104" s="76"/>
      <c r="L104" s="76"/>
    </row>
    <row r="105" spans="2:12" x14ac:dyDescent="0.25">
      <c r="B105" s="76"/>
      <c r="C105" s="76"/>
      <c r="D105" s="76"/>
      <c r="E105" s="76"/>
      <c r="F105" s="76"/>
      <c r="G105" s="76"/>
      <c r="H105" s="76"/>
      <c r="I105" s="76"/>
      <c r="J105" s="76"/>
      <c r="K105" s="76"/>
      <c r="L105" s="76"/>
    </row>
    <row r="106" spans="2:12" x14ac:dyDescent="0.25">
      <c r="B106" s="76"/>
      <c r="C106" s="76"/>
      <c r="D106" s="76"/>
      <c r="E106" s="76"/>
      <c r="F106" s="76"/>
      <c r="G106" s="76"/>
      <c r="H106" s="76"/>
      <c r="I106" s="76"/>
      <c r="J106" s="76"/>
      <c r="K106" s="76"/>
      <c r="L106" s="76"/>
    </row>
    <row r="107" spans="2:12" x14ac:dyDescent="0.25">
      <c r="B107" s="76"/>
      <c r="C107" s="76"/>
      <c r="D107" s="76"/>
      <c r="E107" s="76"/>
      <c r="F107" s="76"/>
      <c r="G107" s="76"/>
      <c r="H107" s="76"/>
      <c r="I107" s="76"/>
      <c r="J107" s="76"/>
      <c r="K107" s="76"/>
      <c r="L107" s="76"/>
    </row>
    <row r="108" spans="2:12" x14ac:dyDescent="0.25">
      <c r="B108" s="76"/>
      <c r="C108" s="76"/>
      <c r="D108" s="76"/>
      <c r="E108" s="76"/>
      <c r="F108" s="76"/>
      <c r="G108" s="76"/>
      <c r="H108" s="76"/>
      <c r="I108" s="76"/>
      <c r="J108" s="76"/>
      <c r="K108" s="76"/>
      <c r="L108" s="76"/>
    </row>
    <row r="109" spans="2:12" x14ac:dyDescent="0.25">
      <c r="B109" s="76"/>
      <c r="C109" s="76"/>
      <c r="D109" s="76"/>
      <c r="E109" s="76"/>
      <c r="F109" s="76"/>
      <c r="G109" s="76"/>
      <c r="H109" s="76"/>
      <c r="I109" s="76"/>
      <c r="J109" s="76"/>
      <c r="K109" s="76"/>
      <c r="L109" s="76"/>
    </row>
    <row r="110" spans="2:12" x14ac:dyDescent="0.25">
      <c r="B110" s="76"/>
      <c r="C110" s="76"/>
      <c r="D110" s="76"/>
      <c r="E110" s="76"/>
      <c r="F110" s="76"/>
      <c r="G110" s="76"/>
      <c r="H110" s="76"/>
      <c r="I110" s="76"/>
      <c r="J110" s="76"/>
      <c r="K110" s="76"/>
      <c r="L110" s="76"/>
    </row>
    <row r="111" spans="2:12" x14ac:dyDescent="0.25">
      <c r="B111" s="76"/>
      <c r="C111" s="76"/>
      <c r="D111" s="76"/>
      <c r="E111" s="76"/>
      <c r="F111" s="76"/>
      <c r="G111" s="76"/>
      <c r="H111" s="76"/>
      <c r="I111" s="76"/>
      <c r="J111" s="76"/>
      <c r="K111" s="76"/>
      <c r="L111" s="76"/>
    </row>
    <row r="112" spans="2:12" x14ac:dyDescent="0.25">
      <c r="B112" s="76"/>
      <c r="C112" s="76"/>
      <c r="D112" s="76"/>
      <c r="E112" s="76"/>
      <c r="F112" s="76"/>
      <c r="G112" s="76"/>
      <c r="H112" s="76"/>
      <c r="I112" s="76"/>
      <c r="J112" s="76"/>
      <c r="K112" s="76"/>
      <c r="L112" s="76"/>
    </row>
    <row r="113" spans="2:12" x14ac:dyDescent="0.25">
      <c r="B113" s="76"/>
      <c r="C113" s="76"/>
      <c r="D113" s="76"/>
      <c r="E113" s="76"/>
      <c r="F113" s="76"/>
      <c r="G113" s="76"/>
      <c r="H113" s="76"/>
      <c r="I113" s="76"/>
      <c r="J113" s="76"/>
      <c r="K113" s="76"/>
      <c r="L113" s="76"/>
    </row>
    <row r="114" spans="2:12" x14ac:dyDescent="0.25">
      <c r="B114" s="76"/>
      <c r="C114" s="76"/>
      <c r="D114" s="76"/>
      <c r="E114" s="76"/>
      <c r="F114" s="76"/>
      <c r="G114" s="76"/>
      <c r="H114" s="76"/>
      <c r="I114" s="76"/>
      <c r="J114" s="76"/>
      <c r="K114" s="76"/>
      <c r="L114" s="76"/>
    </row>
    <row r="115" spans="2:12" x14ac:dyDescent="0.25">
      <c r="B115" s="76"/>
      <c r="C115" s="76"/>
      <c r="D115" s="76"/>
      <c r="E115" s="76"/>
      <c r="F115" s="76"/>
      <c r="G115" s="76"/>
      <c r="H115" s="76"/>
      <c r="I115" s="76"/>
      <c r="J115" s="76"/>
      <c r="K115" s="76"/>
      <c r="L115" s="76"/>
    </row>
    <row r="116" spans="2:12" x14ac:dyDescent="0.25">
      <c r="B116" s="76"/>
      <c r="C116" s="76"/>
      <c r="D116" s="76"/>
      <c r="E116" s="76"/>
      <c r="F116" s="76"/>
      <c r="G116" s="76"/>
      <c r="H116" s="76"/>
      <c r="I116" s="76"/>
      <c r="J116" s="76"/>
      <c r="K116" s="76"/>
      <c r="L116" s="76"/>
    </row>
    <row r="117" spans="2:12" x14ac:dyDescent="0.25">
      <c r="B117" s="76"/>
      <c r="C117" s="76"/>
      <c r="D117" s="76"/>
      <c r="E117" s="76"/>
      <c r="F117" s="76"/>
      <c r="G117" s="76"/>
      <c r="H117" s="76"/>
      <c r="I117" s="76"/>
      <c r="J117" s="76"/>
      <c r="K117" s="76"/>
      <c r="L117" s="76"/>
    </row>
    <row r="118" spans="2:12" x14ac:dyDescent="0.25">
      <c r="B118" s="76"/>
      <c r="C118" s="76"/>
      <c r="D118" s="76"/>
      <c r="E118" s="76"/>
      <c r="F118" s="76"/>
      <c r="G118" s="76"/>
      <c r="H118" s="76"/>
      <c r="I118" s="76"/>
      <c r="J118" s="76"/>
      <c r="K118" s="76"/>
      <c r="L118" s="76"/>
    </row>
    <row r="119" spans="2:12" x14ac:dyDescent="0.25">
      <c r="B119" s="76"/>
      <c r="C119" s="76"/>
      <c r="D119" s="76"/>
      <c r="E119" s="76"/>
      <c r="F119" s="76"/>
      <c r="G119" s="76"/>
      <c r="H119" s="76"/>
      <c r="I119" s="76"/>
      <c r="J119" s="76"/>
      <c r="K119" s="76"/>
      <c r="L119" s="76"/>
    </row>
    <row r="120" spans="2:12" x14ac:dyDescent="0.25">
      <c r="B120" s="76"/>
      <c r="C120" s="76"/>
      <c r="D120" s="76"/>
      <c r="E120" s="76"/>
      <c r="F120" s="76"/>
      <c r="G120" s="76"/>
      <c r="H120" s="76"/>
      <c r="I120" s="76"/>
      <c r="J120" s="76"/>
      <c r="K120" s="76"/>
      <c r="L120" s="76"/>
    </row>
    <row r="121" spans="2:12" x14ac:dyDescent="0.25">
      <c r="B121" s="76"/>
      <c r="C121" s="76"/>
      <c r="D121" s="76"/>
      <c r="E121" s="76"/>
      <c r="F121" s="76"/>
      <c r="G121" s="76"/>
      <c r="H121" s="76"/>
      <c r="I121" s="76"/>
      <c r="J121" s="76"/>
      <c r="K121" s="76"/>
      <c r="L121" s="76"/>
    </row>
    <row r="122" spans="2:12" x14ac:dyDescent="0.25">
      <c r="B122" s="76"/>
      <c r="C122" s="76"/>
      <c r="D122" s="76"/>
      <c r="E122" s="76"/>
      <c r="F122" s="76"/>
      <c r="G122" s="76"/>
      <c r="H122" s="76"/>
      <c r="I122" s="76"/>
      <c r="J122" s="76"/>
      <c r="K122" s="76"/>
      <c r="L122" s="76"/>
    </row>
    <row r="123" spans="2:12" x14ac:dyDescent="0.25">
      <c r="B123" s="76"/>
      <c r="C123" s="76"/>
      <c r="D123" s="76"/>
      <c r="E123" s="76"/>
      <c r="F123" s="76"/>
      <c r="G123" s="76"/>
      <c r="H123" s="76"/>
      <c r="I123" s="76"/>
      <c r="J123" s="76"/>
      <c r="K123" s="76"/>
      <c r="L123" s="76"/>
    </row>
    <row r="124" spans="2:12" x14ac:dyDescent="0.25">
      <c r="B124" s="76"/>
      <c r="C124" s="76"/>
      <c r="D124" s="76"/>
      <c r="E124" s="76"/>
      <c r="F124" s="76"/>
      <c r="G124" s="76"/>
      <c r="H124" s="76"/>
      <c r="I124" s="76"/>
      <c r="J124" s="76"/>
      <c r="K124" s="76"/>
      <c r="L124" s="76"/>
    </row>
    <row r="125" spans="2:12" x14ac:dyDescent="0.25">
      <c r="B125" s="76"/>
      <c r="C125" s="76"/>
      <c r="D125" s="76"/>
      <c r="E125" s="76"/>
      <c r="F125" s="76"/>
      <c r="G125" s="76"/>
      <c r="H125" s="76"/>
      <c r="I125" s="76"/>
      <c r="J125" s="76"/>
      <c r="K125" s="76"/>
      <c r="L125" s="76"/>
    </row>
    <row r="126" spans="2:12" x14ac:dyDescent="0.25">
      <c r="B126" s="76"/>
      <c r="C126" s="76"/>
      <c r="D126" s="76"/>
      <c r="E126" s="76"/>
      <c r="F126" s="76"/>
      <c r="G126" s="76"/>
      <c r="H126" s="76"/>
      <c r="I126" s="76"/>
      <c r="J126" s="76"/>
      <c r="K126" s="76"/>
      <c r="L126" s="76"/>
    </row>
    <row r="127" spans="2:12" x14ac:dyDescent="0.25">
      <c r="B127" s="76"/>
      <c r="C127" s="76"/>
      <c r="D127" s="76"/>
      <c r="E127" s="76"/>
      <c r="F127" s="76"/>
      <c r="G127" s="76"/>
      <c r="H127" s="76"/>
      <c r="I127" s="76"/>
      <c r="J127" s="76"/>
      <c r="K127" s="76"/>
      <c r="L127" s="76"/>
    </row>
    <row r="128" spans="2:12" x14ac:dyDescent="0.25">
      <c r="B128" s="76"/>
      <c r="C128" s="76"/>
      <c r="D128" s="76"/>
      <c r="E128" s="76"/>
      <c r="F128" s="76"/>
      <c r="G128" s="76"/>
      <c r="H128" s="76"/>
      <c r="I128" s="76"/>
      <c r="J128" s="76"/>
      <c r="K128" s="76"/>
      <c r="L128" s="76"/>
    </row>
    <row r="129" spans="2:12" x14ac:dyDescent="0.25">
      <c r="B129" s="76"/>
      <c r="C129" s="76"/>
      <c r="D129" s="76"/>
      <c r="E129" s="76"/>
      <c r="F129" s="76"/>
      <c r="G129" s="76"/>
      <c r="H129" s="76"/>
      <c r="I129" s="76"/>
      <c r="J129" s="76"/>
      <c r="K129" s="76"/>
      <c r="L129" s="76"/>
    </row>
    <row r="130" spans="2:12" x14ac:dyDescent="0.25">
      <c r="B130" s="76"/>
      <c r="C130" s="76"/>
      <c r="D130" s="76"/>
      <c r="E130" s="76"/>
      <c r="F130" s="76"/>
      <c r="G130" s="76"/>
      <c r="H130" s="76"/>
      <c r="I130" s="76"/>
      <c r="J130" s="76"/>
      <c r="K130" s="76"/>
      <c r="L130" s="76"/>
    </row>
  </sheetData>
  <mergeCells count="6">
    <mergeCell ref="A16:A18"/>
    <mergeCell ref="A19:A20"/>
    <mergeCell ref="A6:A9"/>
    <mergeCell ref="A10:A11"/>
    <mergeCell ref="A12:A13"/>
    <mergeCell ref="A14:A15"/>
  </mergeCells>
  <pageMargins left="0.70866141732283472" right="0.19685039370078741" top="3.937007874015748E-2" bottom="3.937007874015748E-2" header="0" footer="0.31496062992125984"/>
  <pageSetup paperSize="9" scale="80" orientation="landscape"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codeName="Hoja57">
    <tabColor rgb="FF00B050"/>
  </sheetPr>
  <dimension ref="A1:L143"/>
  <sheetViews>
    <sheetView zoomScaleNormal="100" workbookViewId="0">
      <selection activeCell="E33" sqref="E33"/>
    </sheetView>
  </sheetViews>
  <sheetFormatPr baseColWidth="10" defaultRowHeight="15" x14ac:dyDescent="0.25"/>
  <cols>
    <col min="1" max="1" width="25.7109375" style="74" customWidth="1"/>
    <col min="2" max="11" width="20.7109375" style="74" customWidth="1"/>
    <col min="12" max="16384" width="11.42578125" style="74"/>
  </cols>
  <sheetData>
    <row r="1" spans="1:12" ht="15.75" x14ac:dyDescent="0.25">
      <c r="A1" s="218" t="s">
        <v>1574</v>
      </c>
      <c r="B1" s="157"/>
      <c r="C1" s="157"/>
      <c r="D1" s="157"/>
    </row>
    <row r="2" spans="1:12" x14ac:dyDescent="0.25">
      <c r="A2" s="158"/>
      <c r="B2" s="157"/>
      <c r="C2" s="157"/>
      <c r="D2" s="157"/>
    </row>
    <row r="3" spans="1:12" x14ac:dyDescent="0.25">
      <c r="A3" s="371" t="s">
        <v>1509</v>
      </c>
      <c r="B3" s="373" t="s">
        <v>1519</v>
      </c>
      <c r="C3" s="157"/>
      <c r="D3" s="157"/>
    </row>
    <row r="4" spans="1:12" x14ac:dyDescent="0.25">
      <c r="A4" s="384" t="s">
        <v>1529</v>
      </c>
      <c r="B4" s="387">
        <v>12426415.93</v>
      </c>
      <c r="C4" s="157"/>
      <c r="D4" s="157"/>
    </row>
    <row r="5" spans="1:12" x14ac:dyDescent="0.25">
      <c r="A5" s="384" t="s">
        <v>1530</v>
      </c>
      <c r="B5" s="387">
        <v>20540447.649999999</v>
      </c>
      <c r="C5" s="160"/>
      <c r="D5" s="160"/>
      <c r="E5" s="76"/>
      <c r="F5" s="76"/>
      <c r="G5" s="76"/>
      <c r="H5" s="76"/>
      <c r="I5" s="76"/>
      <c r="J5" s="76"/>
      <c r="K5" s="76"/>
      <c r="L5" s="76"/>
    </row>
    <row r="6" spans="1:12" x14ac:dyDescent="0.25">
      <c r="A6" s="384" t="s">
        <v>1531</v>
      </c>
      <c r="B6" s="387">
        <v>0</v>
      </c>
      <c r="C6" s="160"/>
      <c r="D6" s="160"/>
      <c r="E6" s="76"/>
      <c r="F6" s="76"/>
      <c r="G6" s="76"/>
      <c r="H6" s="76"/>
      <c r="I6" s="76"/>
      <c r="J6" s="76"/>
      <c r="K6" s="76"/>
      <c r="L6" s="76"/>
    </row>
    <row r="7" spans="1:12" x14ac:dyDescent="0.25">
      <c r="A7" s="384" t="s">
        <v>578</v>
      </c>
      <c r="B7" s="415">
        <v>32966863.579999998</v>
      </c>
      <c r="C7" s="160"/>
      <c r="D7" s="160"/>
      <c r="E7" s="76"/>
      <c r="F7" s="76"/>
      <c r="G7" s="76"/>
      <c r="H7" s="76"/>
      <c r="I7" s="76"/>
      <c r="J7" s="76"/>
      <c r="K7" s="76"/>
      <c r="L7" s="76"/>
    </row>
    <row r="8" spans="1:12" x14ac:dyDescent="0.25">
      <c r="A8" s="157"/>
      <c r="B8" s="160"/>
      <c r="C8" s="160"/>
      <c r="D8" s="160"/>
      <c r="E8" s="76"/>
      <c r="F8" s="76"/>
      <c r="G8" s="76"/>
      <c r="H8" s="76"/>
      <c r="I8" s="76"/>
      <c r="J8" s="76"/>
      <c r="K8" s="76"/>
      <c r="L8" s="76"/>
    </row>
    <row r="9" spans="1:12" x14ac:dyDescent="0.25">
      <c r="A9" s="157"/>
      <c r="B9" s="160"/>
      <c r="C9" s="160"/>
      <c r="D9" s="160"/>
      <c r="E9" s="76"/>
      <c r="F9" s="76"/>
      <c r="G9" s="76"/>
      <c r="H9" s="76"/>
      <c r="I9" s="76"/>
      <c r="J9" s="76"/>
      <c r="K9" s="76"/>
      <c r="L9" s="76"/>
    </row>
    <row r="10" spans="1:12" x14ac:dyDescent="0.25">
      <c r="A10" s="157"/>
      <c r="B10" s="160"/>
      <c r="C10" s="160"/>
      <c r="D10" s="160"/>
      <c r="E10" s="76"/>
      <c r="F10" s="76"/>
      <c r="G10" s="76"/>
      <c r="H10" s="76"/>
      <c r="I10" s="76"/>
      <c r="J10" s="76"/>
      <c r="K10" s="76"/>
      <c r="L10" s="76"/>
    </row>
    <row r="11" spans="1:12" x14ac:dyDescent="0.25">
      <c r="A11" s="157"/>
      <c r="B11" s="160"/>
      <c r="C11" s="160"/>
      <c r="D11" s="160"/>
      <c r="E11" s="76"/>
      <c r="F11" s="76"/>
      <c r="G11" s="76"/>
      <c r="H11" s="76"/>
      <c r="I11" s="76"/>
      <c r="J11" s="76"/>
      <c r="K11" s="76"/>
      <c r="L11" s="76"/>
    </row>
    <row r="12" spans="1:12" x14ac:dyDescent="0.25">
      <c r="A12" s="157"/>
      <c r="B12" s="160"/>
      <c r="C12" s="160"/>
      <c r="D12" s="160"/>
      <c r="E12" s="76"/>
      <c r="F12" s="76"/>
      <c r="G12" s="76"/>
      <c r="H12" s="76"/>
      <c r="I12" s="76"/>
      <c r="J12" s="76"/>
      <c r="K12" s="76"/>
      <c r="L12" s="76"/>
    </row>
    <row r="13" spans="1:12" x14ac:dyDescent="0.25">
      <c r="B13" s="76"/>
      <c r="C13" s="76"/>
      <c r="D13" s="76"/>
      <c r="E13" s="76"/>
      <c r="F13" s="76"/>
      <c r="G13" s="76"/>
      <c r="H13" s="76"/>
      <c r="I13" s="76"/>
      <c r="J13" s="76"/>
      <c r="K13" s="76"/>
      <c r="L13" s="76"/>
    </row>
    <row r="14" spans="1:12" x14ac:dyDescent="0.25">
      <c r="B14" s="76"/>
      <c r="C14" s="76"/>
      <c r="D14" s="76"/>
      <c r="E14" s="76"/>
      <c r="F14" s="76"/>
      <c r="G14" s="76"/>
      <c r="H14" s="76"/>
      <c r="I14" s="76"/>
      <c r="J14" s="76"/>
      <c r="K14" s="76"/>
      <c r="L14" s="76"/>
    </row>
    <row r="15" spans="1:12" x14ac:dyDescent="0.25">
      <c r="B15" s="76"/>
      <c r="C15" s="76"/>
      <c r="D15" s="76"/>
      <c r="E15" s="76"/>
      <c r="F15" s="76"/>
      <c r="G15" s="76"/>
      <c r="H15" s="76"/>
      <c r="I15" s="76"/>
      <c r="J15" s="76"/>
      <c r="K15" s="76"/>
      <c r="L15" s="76"/>
    </row>
    <row r="16" spans="1:12" x14ac:dyDescent="0.25">
      <c r="B16" s="76"/>
      <c r="C16" s="76"/>
      <c r="D16" s="76"/>
      <c r="E16" s="76"/>
      <c r="F16" s="76"/>
      <c r="G16" s="76"/>
      <c r="H16" s="76"/>
      <c r="I16" s="76"/>
      <c r="J16" s="76"/>
      <c r="K16" s="76"/>
      <c r="L16" s="76"/>
    </row>
    <row r="17" spans="2:12" x14ac:dyDescent="0.25">
      <c r="B17" s="76"/>
      <c r="C17" s="76"/>
      <c r="D17" s="76"/>
      <c r="E17" s="76"/>
      <c r="F17" s="76"/>
      <c r="G17" s="76"/>
      <c r="H17" s="76"/>
      <c r="I17" s="76"/>
      <c r="J17" s="76"/>
      <c r="K17" s="76"/>
      <c r="L17" s="76"/>
    </row>
    <row r="18" spans="2:12" x14ac:dyDescent="0.25">
      <c r="B18" s="76"/>
      <c r="C18" s="76"/>
      <c r="D18" s="76"/>
      <c r="E18" s="76"/>
      <c r="F18" s="76"/>
      <c r="G18" s="76"/>
      <c r="H18" s="76"/>
      <c r="I18" s="76"/>
      <c r="J18" s="76"/>
      <c r="K18" s="76"/>
      <c r="L18" s="76"/>
    </row>
    <row r="19" spans="2:12" x14ac:dyDescent="0.25">
      <c r="B19" s="76"/>
      <c r="C19" s="76"/>
      <c r="D19" s="76"/>
      <c r="E19" s="76"/>
      <c r="F19" s="76"/>
      <c r="G19" s="76"/>
      <c r="H19" s="76"/>
      <c r="I19" s="76"/>
      <c r="J19" s="76"/>
      <c r="K19" s="76"/>
      <c r="L19" s="76"/>
    </row>
    <row r="20" spans="2:12" x14ac:dyDescent="0.25">
      <c r="B20" s="76"/>
      <c r="C20" s="76"/>
      <c r="D20" s="76"/>
      <c r="E20" s="76"/>
      <c r="F20" s="76"/>
      <c r="G20" s="76"/>
      <c r="H20" s="76"/>
      <c r="I20" s="76"/>
      <c r="J20" s="76"/>
      <c r="K20" s="76"/>
      <c r="L20" s="76"/>
    </row>
    <row r="21" spans="2:12" x14ac:dyDescent="0.25">
      <c r="B21" s="76"/>
      <c r="C21" s="76"/>
      <c r="D21" s="76"/>
      <c r="E21" s="76"/>
      <c r="F21" s="76"/>
      <c r="G21" s="76"/>
      <c r="H21" s="76"/>
      <c r="I21" s="76"/>
      <c r="J21" s="76"/>
      <c r="K21" s="76"/>
      <c r="L21" s="76"/>
    </row>
    <row r="22" spans="2:12" x14ac:dyDescent="0.25">
      <c r="B22" s="76"/>
      <c r="C22" s="76"/>
      <c r="D22" s="76"/>
      <c r="E22" s="76"/>
      <c r="F22" s="76"/>
      <c r="G22" s="76"/>
      <c r="H22" s="76"/>
      <c r="I22" s="76"/>
      <c r="J22" s="76"/>
      <c r="K22" s="76"/>
      <c r="L22" s="76"/>
    </row>
    <row r="23" spans="2:12" x14ac:dyDescent="0.25">
      <c r="B23" s="76"/>
      <c r="C23" s="76"/>
      <c r="D23" s="76"/>
      <c r="E23" s="76"/>
      <c r="F23" s="76"/>
      <c r="G23" s="76"/>
      <c r="H23" s="76"/>
      <c r="I23" s="76"/>
      <c r="J23" s="76"/>
      <c r="K23" s="76"/>
      <c r="L23" s="76"/>
    </row>
    <row r="24" spans="2:12" x14ac:dyDescent="0.25">
      <c r="B24" s="76"/>
      <c r="C24" s="76"/>
      <c r="D24" s="76"/>
      <c r="E24" s="76"/>
      <c r="F24" s="76"/>
      <c r="G24" s="76"/>
      <c r="H24" s="76"/>
      <c r="I24" s="76"/>
      <c r="J24" s="76"/>
      <c r="K24" s="76"/>
      <c r="L24" s="76"/>
    </row>
    <row r="25" spans="2:12" x14ac:dyDescent="0.25">
      <c r="B25" s="76"/>
      <c r="C25" s="76"/>
      <c r="D25" s="76"/>
      <c r="E25" s="76"/>
      <c r="F25" s="76"/>
      <c r="G25" s="76"/>
      <c r="H25" s="76"/>
      <c r="I25" s="76"/>
      <c r="J25" s="76"/>
      <c r="K25" s="76"/>
      <c r="L25" s="76"/>
    </row>
    <row r="26" spans="2:12" x14ac:dyDescent="0.25">
      <c r="B26" s="76"/>
      <c r="C26" s="76"/>
      <c r="D26" s="76"/>
      <c r="E26" s="76"/>
      <c r="F26" s="76"/>
      <c r="G26" s="76"/>
      <c r="H26" s="76"/>
      <c r="I26" s="76"/>
      <c r="J26" s="76"/>
      <c r="K26" s="76"/>
      <c r="L26" s="76"/>
    </row>
    <row r="27" spans="2:12" x14ac:dyDescent="0.25">
      <c r="B27" s="76"/>
      <c r="C27" s="76"/>
      <c r="D27" s="76"/>
      <c r="E27" s="76"/>
      <c r="F27" s="76"/>
      <c r="G27" s="76"/>
      <c r="H27" s="76"/>
      <c r="I27" s="76"/>
      <c r="J27" s="76"/>
      <c r="K27" s="76"/>
      <c r="L27" s="76"/>
    </row>
    <row r="28" spans="2:12" x14ac:dyDescent="0.25">
      <c r="B28" s="76"/>
      <c r="C28" s="76"/>
      <c r="D28" s="76"/>
      <c r="E28" s="76"/>
      <c r="F28" s="76"/>
      <c r="G28" s="76"/>
      <c r="H28" s="76"/>
      <c r="I28" s="76"/>
      <c r="J28" s="76"/>
      <c r="K28" s="76"/>
      <c r="L28" s="76"/>
    </row>
    <row r="29" spans="2:12" x14ac:dyDescent="0.25">
      <c r="B29" s="76"/>
      <c r="C29" s="76"/>
      <c r="D29" s="76"/>
      <c r="E29" s="76"/>
      <c r="F29" s="76"/>
      <c r="G29" s="76"/>
      <c r="H29" s="76"/>
      <c r="I29" s="76"/>
      <c r="J29" s="76"/>
      <c r="K29" s="76"/>
      <c r="L29" s="76"/>
    </row>
    <row r="30" spans="2:12" x14ac:dyDescent="0.25">
      <c r="B30" s="76"/>
      <c r="C30" s="76"/>
      <c r="D30" s="76"/>
      <c r="E30" s="76"/>
      <c r="F30" s="76"/>
      <c r="G30" s="76"/>
      <c r="H30" s="76"/>
      <c r="I30" s="76"/>
      <c r="J30" s="76"/>
      <c r="K30" s="76"/>
      <c r="L30" s="76"/>
    </row>
    <row r="31" spans="2:12" x14ac:dyDescent="0.25">
      <c r="B31" s="76"/>
      <c r="C31" s="76"/>
      <c r="D31" s="76"/>
      <c r="E31" s="76"/>
      <c r="F31" s="76"/>
      <c r="G31" s="76"/>
      <c r="H31" s="76"/>
      <c r="I31" s="76"/>
      <c r="J31" s="76"/>
      <c r="K31" s="76"/>
      <c r="L31" s="76"/>
    </row>
    <row r="32" spans="2:12" x14ac:dyDescent="0.25">
      <c r="B32" s="76"/>
      <c r="C32" s="76"/>
      <c r="D32" s="76"/>
      <c r="E32" s="76"/>
      <c r="F32" s="76"/>
      <c r="G32" s="76"/>
      <c r="H32" s="76"/>
      <c r="I32" s="76"/>
      <c r="J32" s="76"/>
      <c r="K32" s="76"/>
      <c r="L32" s="76"/>
    </row>
    <row r="33" spans="2:12" x14ac:dyDescent="0.25">
      <c r="B33" s="76"/>
      <c r="C33" s="76"/>
      <c r="D33" s="76"/>
      <c r="E33" s="76"/>
      <c r="F33" s="76"/>
      <c r="G33" s="76"/>
      <c r="H33" s="76"/>
      <c r="I33" s="76"/>
      <c r="J33" s="76"/>
      <c r="K33" s="76"/>
      <c r="L33" s="76"/>
    </row>
    <row r="34" spans="2:12" x14ac:dyDescent="0.25">
      <c r="B34" s="76"/>
      <c r="C34" s="76"/>
      <c r="D34" s="76"/>
      <c r="E34" s="76"/>
      <c r="F34" s="76"/>
      <c r="G34" s="76"/>
      <c r="H34" s="76"/>
      <c r="I34" s="76"/>
      <c r="J34" s="76"/>
      <c r="K34" s="76"/>
      <c r="L34" s="76"/>
    </row>
    <row r="35" spans="2:12" x14ac:dyDescent="0.25">
      <c r="B35" s="76"/>
      <c r="C35" s="76"/>
      <c r="D35" s="76"/>
      <c r="E35" s="76"/>
      <c r="F35" s="76"/>
      <c r="G35" s="76"/>
      <c r="H35" s="76"/>
      <c r="I35" s="76"/>
      <c r="J35" s="76"/>
      <c r="K35" s="76"/>
      <c r="L35" s="76"/>
    </row>
    <row r="36" spans="2:12" x14ac:dyDescent="0.25">
      <c r="B36" s="76"/>
      <c r="C36" s="76"/>
      <c r="D36" s="76"/>
      <c r="E36" s="76"/>
      <c r="F36" s="76"/>
      <c r="G36" s="76"/>
      <c r="H36" s="76"/>
      <c r="I36" s="76"/>
      <c r="J36" s="76"/>
      <c r="K36" s="76"/>
      <c r="L36" s="76"/>
    </row>
    <row r="37" spans="2:12" x14ac:dyDescent="0.25">
      <c r="B37" s="76"/>
      <c r="C37" s="76"/>
      <c r="D37" s="76"/>
      <c r="E37" s="76"/>
      <c r="F37" s="76"/>
      <c r="G37" s="76"/>
      <c r="H37" s="76"/>
      <c r="I37" s="76"/>
      <c r="J37" s="76"/>
      <c r="K37" s="76"/>
      <c r="L37" s="76"/>
    </row>
    <row r="38" spans="2:12" x14ac:dyDescent="0.25">
      <c r="B38" s="76"/>
      <c r="C38" s="76"/>
      <c r="D38" s="76"/>
      <c r="E38" s="76"/>
      <c r="F38" s="76"/>
      <c r="G38" s="76"/>
      <c r="H38" s="76"/>
      <c r="I38" s="76"/>
      <c r="J38" s="76"/>
      <c r="K38" s="76"/>
      <c r="L38" s="76"/>
    </row>
    <row r="39" spans="2:12" x14ac:dyDescent="0.25">
      <c r="B39" s="76"/>
      <c r="C39" s="76"/>
      <c r="D39" s="76"/>
      <c r="E39" s="76"/>
      <c r="F39" s="76"/>
      <c r="G39" s="76"/>
      <c r="H39" s="76"/>
      <c r="I39" s="76"/>
      <c r="J39" s="76"/>
      <c r="K39" s="76"/>
      <c r="L39" s="76"/>
    </row>
    <row r="40" spans="2:12" x14ac:dyDescent="0.25">
      <c r="B40" s="76"/>
      <c r="C40" s="76"/>
      <c r="D40" s="76"/>
      <c r="E40" s="76"/>
      <c r="F40" s="76"/>
      <c r="G40" s="76"/>
      <c r="H40" s="76"/>
      <c r="I40" s="76"/>
      <c r="J40" s="76"/>
      <c r="K40" s="76"/>
      <c r="L40" s="76"/>
    </row>
    <row r="41" spans="2:12" x14ac:dyDescent="0.25">
      <c r="B41" s="76"/>
      <c r="C41" s="76"/>
      <c r="D41" s="76"/>
      <c r="E41" s="76"/>
      <c r="F41" s="76"/>
      <c r="G41" s="76"/>
      <c r="H41" s="76"/>
      <c r="I41" s="76"/>
      <c r="J41" s="76"/>
      <c r="K41" s="76"/>
      <c r="L41" s="76"/>
    </row>
    <row r="42" spans="2:12" x14ac:dyDescent="0.25">
      <c r="B42" s="76"/>
      <c r="C42" s="76"/>
      <c r="D42" s="76"/>
      <c r="E42" s="76"/>
      <c r="F42" s="76"/>
      <c r="G42" s="76"/>
      <c r="H42" s="76"/>
      <c r="I42" s="76"/>
      <c r="J42" s="76"/>
      <c r="K42" s="76"/>
      <c r="L42" s="76"/>
    </row>
    <row r="43" spans="2:12" x14ac:dyDescent="0.25">
      <c r="B43" s="76"/>
      <c r="C43" s="76"/>
      <c r="D43" s="76"/>
      <c r="E43" s="76"/>
      <c r="F43" s="76"/>
      <c r="G43" s="76"/>
      <c r="H43" s="76"/>
      <c r="I43" s="76"/>
      <c r="J43" s="76"/>
      <c r="K43" s="76"/>
      <c r="L43" s="76"/>
    </row>
    <row r="44" spans="2:12" x14ac:dyDescent="0.25">
      <c r="B44" s="76"/>
      <c r="C44" s="76"/>
      <c r="D44" s="76"/>
      <c r="E44" s="76"/>
      <c r="F44" s="76"/>
      <c r="G44" s="76"/>
      <c r="H44" s="76"/>
      <c r="I44" s="76"/>
      <c r="J44" s="76"/>
      <c r="K44" s="76"/>
      <c r="L44" s="76"/>
    </row>
    <row r="45" spans="2:12" x14ac:dyDescent="0.25">
      <c r="B45" s="76"/>
      <c r="C45" s="76"/>
      <c r="D45" s="76"/>
      <c r="E45" s="76"/>
      <c r="F45" s="76"/>
      <c r="G45" s="76"/>
      <c r="H45" s="76"/>
      <c r="I45" s="76"/>
      <c r="J45" s="76"/>
      <c r="K45" s="76"/>
      <c r="L45" s="76"/>
    </row>
    <row r="46" spans="2:12" x14ac:dyDescent="0.25">
      <c r="B46" s="76"/>
      <c r="C46" s="76"/>
      <c r="D46" s="76"/>
      <c r="E46" s="76"/>
      <c r="F46" s="76"/>
      <c r="G46" s="76"/>
      <c r="H46" s="76"/>
      <c r="I46" s="76"/>
      <c r="J46" s="76"/>
      <c r="K46" s="76"/>
      <c r="L46" s="76"/>
    </row>
    <row r="47" spans="2:12" x14ac:dyDescent="0.25">
      <c r="B47" s="76"/>
      <c r="C47" s="76"/>
      <c r="D47" s="76"/>
      <c r="E47" s="76"/>
      <c r="F47" s="76"/>
      <c r="G47" s="76"/>
      <c r="H47" s="76"/>
      <c r="I47" s="76"/>
      <c r="J47" s="76"/>
      <c r="K47" s="76"/>
      <c r="L47" s="76"/>
    </row>
    <row r="48" spans="2:12" x14ac:dyDescent="0.25">
      <c r="B48" s="76"/>
      <c r="C48" s="76"/>
      <c r="D48" s="76"/>
      <c r="E48" s="76"/>
      <c r="F48" s="76"/>
      <c r="G48" s="76"/>
      <c r="H48" s="76"/>
      <c r="I48" s="76"/>
      <c r="J48" s="76"/>
      <c r="K48" s="76"/>
      <c r="L48" s="76"/>
    </row>
    <row r="49" spans="2:12" x14ac:dyDescent="0.25">
      <c r="B49" s="76"/>
      <c r="C49" s="76"/>
      <c r="D49" s="76"/>
      <c r="E49" s="76"/>
      <c r="F49" s="76"/>
      <c r="G49" s="76"/>
      <c r="H49" s="76"/>
      <c r="I49" s="76"/>
      <c r="J49" s="76"/>
      <c r="K49" s="76"/>
      <c r="L49" s="76"/>
    </row>
    <row r="50" spans="2:12" x14ac:dyDescent="0.25">
      <c r="B50" s="76"/>
      <c r="C50" s="76"/>
      <c r="D50" s="76"/>
      <c r="E50" s="76"/>
      <c r="F50" s="76"/>
      <c r="G50" s="76"/>
      <c r="H50" s="76"/>
      <c r="I50" s="76"/>
      <c r="J50" s="76"/>
      <c r="K50" s="76"/>
      <c r="L50" s="76"/>
    </row>
    <row r="51" spans="2:12" x14ac:dyDescent="0.25">
      <c r="B51" s="76"/>
      <c r="C51" s="76"/>
      <c r="D51" s="76"/>
      <c r="E51" s="76"/>
      <c r="F51" s="76"/>
      <c r="G51" s="76"/>
      <c r="H51" s="76"/>
      <c r="I51" s="76"/>
      <c r="J51" s="76"/>
      <c r="K51" s="76"/>
      <c r="L51" s="76"/>
    </row>
    <row r="52" spans="2:12" x14ac:dyDescent="0.25">
      <c r="B52" s="76"/>
      <c r="C52" s="76"/>
      <c r="D52" s="76"/>
      <c r="E52" s="76"/>
      <c r="F52" s="76"/>
      <c r="G52" s="76"/>
      <c r="H52" s="76"/>
      <c r="I52" s="76"/>
      <c r="J52" s="76"/>
      <c r="K52" s="76"/>
      <c r="L52" s="76"/>
    </row>
    <row r="53" spans="2:12" x14ac:dyDescent="0.25">
      <c r="B53" s="76"/>
      <c r="C53" s="76"/>
      <c r="D53" s="76"/>
      <c r="E53" s="76"/>
      <c r="F53" s="76"/>
      <c r="G53" s="76"/>
      <c r="H53" s="76"/>
      <c r="I53" s="76"/>
      <c r="J53" s="76"/>
      <c r="K53" s="76"/>
      <c r="L53" s="76"/>
    </row>
    <row r="54" spans="2:12" x14ac:dyDescent="0.25">
      <c r="B54" s="76"/>
      <c r="C54" s="76"/>
      <c r="D54" s="76"/>
      <c r="E54" s="76"/>
      <c r="F54" s="76"/>
      <c r="G54" s="76"/>
      <c r="H54" s="76"/>
      <c r="I54" s="76"/>
      <c r="J54" s="76"/>
      <c r="K54" s="76"/>
      <c r="L54" s="76"/>
    </row>
    <row r="55" spans="2:12" x14ac:dyDescent="0.25">
      <c r="B55" s="76"/>
      <c r="C55" s="76"/>
      <c r="D55" s="76"/>
      <c r="E55" s="76"/>
      <c r="F55" s="76"/>
      <c r="G55" s="76"/>
      <c r="H55" s="76"/>
      <c r="I55" s="76"/>
      <c r="J55" s="76"/>
      <c r="K55" s="76"/>
      <c r="L55" s="76"/>
    </row>
    <row r="56" spans="2:12" x14ac:dyDescent="0.25">
      <c r="B56" s="76"/>
      <c r="C56" s="76"/>
      <c r="D56" s="76"/>
      <c r="E56" s="76"/>
      <c r="F56" s="76"/>
      <c r="G56" s="76"/>
      <c r="H56" s="76"/>
      <c r="I56" s="76"/>
      <c r="J56" s="76"/>
      <c r="K56" s="76"/>
      <c r="L56" s="76"/>
    </row>
    <row r="57" spans="2:12" x14ac:dyDescent="0.25">
      <c r="B57" s="76"/>
      <c r="C57" s="76"/>
      <c r="D57" s="76"/>
      <c r="E57" s="76"/>
      <c r="F57" s="76"/>
      <c r="G57" s="76"/>
      <c r="H57" s="76"/>
      <c r="I57" s="76"/>
      <c r="J57" s="76"/>
      <c r="K57" s="76"/>
      <c r="L57" s="76"/>
    </row>
    <row r="58" spans="2:12" x14ac:dyDescent="0.25">
      <c r="B58" s="76"/>
      <c r="C58" s="76"/>
      <c r="D58" s="76"/>
      <c r="E58" s="76"/>
      <c r="F58" s="76"/>
      <c r="G58" s="76"/>
      <c r="H58" s="76"/>
      <c r="I58" s="76"/>
      <c r="J58" s="76"/>
      <c r="K58" s="76"/>
      <c r="L58" s="76"/>
    </row>
    <row r="59" spans="2:12" x14ac:dyDescent="0.25">
      <c r="B59" s="76"/>
      <c r="C59" s="76"/>
      <c r="D59" s="76"/>
      <c r="E59" s="76"/>
      <c r="F59" s="76"/>
      <c r="G59" s="76"/>
      <c r="H59" s="76"/>
      <c r="I59" s="76"/>
      <c r="J59" s="76"/>
      <c r="K59" s="76"/>
      <c r="L59" s="76"/>
    </row>
    <row r="60" spans="2:12" x14ac:dyDescent="0.25">
      <c r="B60" s="76"/>
      <c r="C60" s="76"/>
      <c r="D60" s="76"/>
      <c r="E60" s="76"/>
      <c r="F60" s="76"/>
      <c r="G60" s="76"/>
      <c r="H60" s="76"/>
      <c r="I60" s="76"/>
      <c r="J60" s="76"/>
      <c r="K60" s="76"/>
      <c r="L60" s="76"/>
    </row>
    <row r="61" spans="2:12" x14ac:dyDescent="0.25">
      <c r="B61" s="76"/>
      <c r="C61" s="76"/>
      <c r="D61" s="76"/>
      <c r="E61" s="76"/>
      <c r="F61" s="76"/>
      <c r="G61" s="76"/>
      <c r="H61" s="76"/>
      <c r="I61" s="76"/>
      <c r="J61" s="76"/>
      <c r="K61" s="76"/>
      <c r="L61" s="76"/>
    </row>
    <row r="62" spans="2:12" x14ac:dyDescent="0.25">
      <c r="B62" s="76"/>
      <c r="C62" s="76"/>
      <c r="D62" s="76"/>
      <c r="E62" s="76"/>
      <c r="F62" s="76"/>
      <c r="G62" s="76"/>
      <c r="H62" s="76"/>
      <c r="I62" s="76"/>
      <c r="J62" s="76"/>
      <c r="K62" s="76"/>
      <c r="L62" s="76"/>
    </row>
    <row r="63" spans="2:12" x14ac:dyDescent="0.25">
      <c r="B63" s="76"/>
      <c r="C63" s="76"/>
      <c r="D63" s="76"/>
      <c r="E63" s="76"/>
      <c r="F63" s="76"/>
      <c r="G63" s="76"/>
      <c r="H63" s="76"/>
      <c r="I63" s="76"/>
      <c r="J63" s="76"/>
      <c r="K63" s="76"/>
      <c r="L63" s="76"/>
    </row>
    <row r="64" spans="2:12" x14ac:dyDescent="0.25">
      <c r="B64" s="76"/>
      <c r="C64" s="76"/>
      <c r="D64" s="76"/>
      <c r="E64" s="76"/>
      <c r="F64" s="76"/>
      <c r="G64" s="76"/>
      <c r="H64" s="76"/>
      <c r="I64" s="76"/>
      <c r="J64" s="76"/>
      <c r="K64" s="76"/>
      <c r="L64" s="76"/>
    </row>
    <row r="65" spans="2:12" x14ac:dyDescent="0.25">
      <c r="B65" s="76"/>
      <c r="C65" s="76"/>
      <c r="D65" s="76"/>
      <c r="E65" s="76"/>
      <c r="F65" s="76"/>
      <c r="G65" s="76"/>
      <c r="H65" s="76"/>
      <c r="I65" s="76"/>
      <c r="J65" s="76"/>
      <c r="K65" s="76"/>
      <c r="L65" s="76"/>
    </row>
    <row r="66" spans="2:12" x14ac:dyDescent="0.25">
      <c r="B66" s="76"/>
      <c r="C66" s="76"/>
      <c r="D66" s="76"/>
      <c r="E66" s="76"/>
      <c r="F66" s="76"/>
      <c r="G66" s="76"/>
      <c r="H66" s="76"/>
      <c r="I66" s="76"/>
      <c r="J66" s="76"/>
      <c r="K66" s="76"/>
      <c r="L66" s="76"/>
    </row>
    <row r="67" spans="2:12" x14ac:dyDescent="0.25">
      <c r="B67" s="76"/>
      <c r="C67" s="76"/>
      <c r="D67" s="76"/>
      <c r="E67" s="76"/>
      <c r="F67" s="76"/>
      <c r="G67" s="76"/>
      <c r="H67" s="76"/>
      <c r="I67" s="76"/>
      <c r="J67" s="76"/>
      <c r="K67" s="76"/>
      <c r="L67" s="76"/>
    </row>
    <row r="68" spans="2:12" x14ac:dyDescent="0.25">
      <c r="B68" s="76"/>
      <c r="C68" s="76"/>
      <c r="D68" s="76"/>
      <c r="E68" s="76"/>
      <c r="F68" s="76"/>
      <c r="G68" s="76"/>
      <c r="H68" s="76"/>
      <c r="I68" s="76"/>
      <c r="J68" s="76"/>
      <c r="K68" s="76"/>
      <c r="L68" s="76"/>
    </row>
    <row r="69" spans="2:12" x14ac:dyDescent="0.25">
      <c r="B69" s="76"/>
      <c r="C69" s="76"/>
      <c r="D69" s="76"/>
      <c r="E69" s="76"/>
      <c r="F69" s="76"/>
      <c r="G69" s="76"/>
      <c r="H69" s="76"/>
      <c r="I69" s="76"/>
      <c r="J69" s="76"/>
      <c r="K69" s="76"/>
      <c r="L69" s="76"/>
    </row>
    <row r="70" spans="2:12" x14ac:dyDescent="0.25">
      <c r="B70" s="76"/>
      <c r="C70" s="76"/>
      <c r="D70" s="76"/>
      <c r="E70" s="76"/>
      <c r="F70" s="76"/>
      <c r="G70" s="76"/>
      <c r="H70" s="76"/>
      <c r="I70" s="76"/>
      <c r="J70" s="76"/>
      <c r="K70" s="76"/>
      <c r="L70" s="76"/>
    </row>
    <row r="71" spans="2:12" x14ac:dyDescent="0.25">
      <c r="B71" s="76"/>
      <c r="C71" s="76"/>
      <c r="D71" s="76"/>
      <c r="E71" s="76"/>
      <c r="F71" s="76"/>
      <c r="G71" s="76"/>
      <c r="H71" s="76"/>
      <c r="I71" s="76"/>
      <c r="J71" s="76"/>
      <c r="K71" s="76"/>
      <c r="L71" s="76"/>
    </row>
    <row r="72" spans="2:12" x14ac:dyDescent="0.25">
      <c r="B72" s="76"/>
      <c r="C72" s="76"/>
      <c r="D72" s="76"/>
      <c r="E72" s="76"/>
      <c r="F72" s="76"/>
      <c r="G72" s="76"/>
      <c r="H72" s="76"/>
      <c r="I72" s="76"/>
      <c r="J72" s="76"/>
      <c r="K72" s="76"/>
      <c r="L72" s="76"/>
    </row>
    <row r="73" spans="2:12" x14ac:dyDescent="0.25">
      <c r="B73" s="76"/>
      <c r="C73" s="76"/>
      <c r="D73" s="76"/>
      <c r="E73" s="76"/>
      <c r="F73" s="76"/>
      <c r="G73" s="76"/>
      <c r="H73" s="76"/>
      <c r="I73" s="76"/>
      <c r="J73" s="76"/>
      <c r="K73" s="76"/>
      <c r="L73" s="76"/>
    </row>
    <row r="74" spans="2:12" x14ac:dyDescent="0.25">
      <c r="B74" s="76"/>
      <c r="C74" s="76"/>
      <c r="D74" s="76"/>
      <c r="E74" s="76"/>
      <c r="F74" s="76"/>
      <c r="G74" s="76"/>
      <c r="H74" s="76"/>
      <c r="I74" s="76"/>
      <c r="J74" s="76"/>
      <c r="K74" s="76"/>
      <c r="L74" s="76"/>
    </row>
    <row r="75" spans="2:12" x14ac:dyDescent="0.25">
      <c r="B75" s="76"/>
      <c r="C75" s="76"/>
      <c r="D75" s="76"/>
      <c r="E75" s="76"/>
      <c r="F75" s="76"/>
      <c r="G75" s="76"/>
      <c r="H75" s="76"/>
      <c r="I75" s="76"/>
      <c r="J75" s="76"/>
      <c r="K75" s="76"/>
      <c r="L75" s="76"/>
    </row>
    <row r="76" spans="2:12" x14ac:dyDescent="0.25">
      <c r="B76" s="76"/>
      <c r="C76" s="76"/>
      <c r="D76" s="76"/>
      <c r="E76" s="76"/>
      <c r="F76" s="76"/>
      <c r="G76" s="76"/>
      <c r="H76" s="76"/>
      <c r="I76" s="76"/>
      <c r="J76" s="76"/>
      <c r="K76" s="76"/>
      <c r="L76" s="76"/>
    </row>
    <row r="77" spans="2:12" x14ac:dyDescent="0.25">
      <c r="B77" s="76"/>
      <c r="C77" s="76"/>
      <c r="D77" s="76"/>
      <c r="E77" s="76"/>
      <c r="F77" s="76"/>
      <c r="G77" s="76"/>
      <c r="H77" s="76"/>
      <c r="I77" s="76"/>
      <c r="J77" s="76"/>
      <c r="K77" s="76"/>
      <c r="L77" s="76"/>
    </row>
    <row r="78" spans="2:12" x14ac:dyDescent="0.25">
      <c r="B78" s="76"/>
      <c r="C78" s="76"/>
      <c r="D78" s="76"/>
      <c r="E78" s="76"/>
      <c r="F78" s="76"/>
      <c r="G78" s="76"/>
      <c r="H78" s="76"/>
      <c r="I78" s="76"/>
      <c r="J78" s="76"/>
      <c r="K78" s="76"/>
      <c r="L78" s="76"/>
    </row>
    <row r="79" spans="2:12" x14ac:dyDescent="0.25">
      <c r="B79" s="76"/>
      <c r="C79" s="76"/>
      <c r="D79" s="76"/>
      <c r="E79" s="76"/>
      <c r="F79" s="76"/>
      <c r="G79" s="76"/>
      <c r="H79" s="76"/>
      <c r="I79" s="76"/>
      <c r="J79" s="76"/>
      <c r="K79" s="76"/>
      <c r="L79" s="76"/>
    </row>
    <row r="80" spans="2:12" x14ac:dyDescent="0.25">
      <c r="B80" s="76"/>
      <c r="C80" s="76"/>
      <c r="D80" s="76"/>
      <c r="E80" s="76"/>
      <c r="F80" s="76"/>
      <c r="G80" s="76"/>
      <c r="H80" s="76"/>
      <c r="I80" s="76"/>
      <c r="J80" s="76"/>
      <c r="K80" s="76"/>
      <c r="L80" s="76"/>
    </row>
    <row r="81" spans="2:12" x14ac:dyDescent="0.25">
      <c r="B81" s="76"/>
      <c r="C81" s="76"/>
      <c r="D81" s="76"/>
      <c r="E81" s="76"/>
      <c r="F81" s="76"/>
      <c r="G81" s="76"/>
      <c r="H81" s="76"/>
      <c r="I81" s="76"/>
      <c r="J81" s="76"/>
      <c r="K81" s="76"/>
      <c r="L81" s="76"/>
    </row>
    <row r="82" spans="2:12" x14ac:dyDescent="0.25">
      <c r="B82" s="76"/>
      <c r="C82" s="76"/>
      <c r="D82" s="76"/>
      <c r="E82" s="76"/>
      <c r="F82" s="76"/>
      <c r="G82" s="76"/>
      <c r="H82" s="76"/>
      <c r="I82" s="76"/>
      <c r="J82" s="76"/>
      <c r="K82" s="76"/>
      <c r="L82" s="76"/>
    </row>
    <row r="83" spans="2:12" x14ac:dyDescent="0.25">
      <c r="B83" s="76"/>
      <c r="C83" s="76"/>
      <c r="D83" s="76"/>
      <c r="E83" s="76"/>
      <c r="F83" s="76"/>
      <c r="G83" s="76"/>
      <c r="H83" s="76"/>
      <c r="I83" s="76"/>
      <c r="J83" s="76"/>
      <c r="K83" s="76"/>
      <c r="L83" s="76"/>
    </row>
    <row r="84" spans="2:12" x14ac:dyDescent="0.25">
      <c r="B84" s="76"/>
      <c r="C84" s="76"/>
      <c r="D84" s="76"/>
      <c r="E84" s="76"/>
      <c r="F84" s="76"/>
      <c r="G84" s="76"/>
      <c r="H84" s="76"/>
      <c r="I84" s="76"/>
      <c r="J84" s="76"/>
      <c r="K84" s="76"/>
      <c r="L84" s="76"/>
    </row>
    <row r="85" spans="2:12" x14ac:dyDescent="0.25">
      <c r="B85" s="76"/>
      <c r="C85" s="76"/>
      <c r="D85" s="76"/>
      <c r="E85" s="76"/>
      <c r="F85" s="76"/>
      <c r="G85" s="76"/>
      <c r="H85" s="76"/>
      <c r="I85" s="76"/>
      <c r="J85" s="76"/>
      <c r="K85" s="76"/>
      <c r="L85" s="76"/>
    </row>
    <row r="86" spans="2:12" x14ac:dyDescent="0.25">
      <c r="B86" s="76"/>
      <c r="C86" s="76"/>
      <c r="D86" s="76"/>
      <c r="E86" s="76"/>
      <c r="F86" s="76"/>
      <c r="G86" s="76"/>
      <c r="H86" s="76"/>
      <c r="I86" s="76"/>
      <c r="J86" s="76"/>
      <c r="K86" s="76"/>
      <c r="L86" s="76"/>
    </row>
    <row r="87" spans="2:12" x14ac:dyDescent="0.25">
      <c r="B87" s="76"/>
      <c r="C87" s="76"/>
      <c r="D87" s="76"/>
      <c r="E87" s="76"/>
      <c r="F87" s="76"/>
      <c r="G87" s="76"/>
      <c r="H87" s="76"/>
      <c r="I87" s="76"/>
      <c r="J87" s="76"/>
      <c r="K87" s="76"/>
      <c r="L87" s="76"/>
    </row>
    <row r="88" spans="2:12" x14ac:dyDescent="0.25">
      <c r="B88" s="76"/>
      <c r="C88" s="76"/>
      <c r="D88" s="76"/>
      <c r="E88" s="76"/>
      <c r="F88" s="76"/>
      <c r="G88" s="76"/>
      <c r="H88" s="76"/>
      <c r="I88" s="76"/>
      <c r="J88" s="76"/>
      <c r="K88" s="76"/>
      <c r="L88" s="76"/>
    </row>
    <row r="89" spans="2:12" x14ac:dyDescent="0.25">
      <c r="B89" s="76"/>
      <c r="C89" s="76"/>
      <c r="D89" s="76"/>
      <c r="E89" s="76"/>
      <c r="F89" s="76"/>
      <c r="G89" s="76"/>
      <c r="H89" s="76"/>
      <c r="I89" s="76"/>
      <c r="J89" s="76"/>
      <c r="K89" s="76"/>
      <c r="L89" s="76"/>
    </row>
    <row r="90" spans="2:12" x14ac:dyDescent="0.25">
      <c r="B90" s="76"/>
      <c r="C90" s="76"/>
      <c r="D90" s="76"/>
      <c r="E90" s="76"/>
      <c r="F90" s="76"/>
      <c r="G90" s="76"/>
      <c r="H90" s="76"/>
      <c r="I90" s="76"/>
      <c r="J90" s="76"/>
      <c r="K90" s="76"/>
      <c r="L90" s="76"/>
    </row>
    <row r="91" spans="2:12" x14ac:dyDescent="0.25">
      <c r="B91" s="76"/>
      <c r="C91" s="76"/>
      <c r="D91" s="76"/>
      <c r="E91" s="76"/>
      <c r="F91" s="76"/>
      <c r="G91" s="76"/>
      <c r="H91" s="76"/>
      <c r="I91" s="76"/>
      <c r="J91" s="76"/>
      <c r="K91" s="76"/>
      <c r="L91" s="76"/>
    </row>
    <row r="92" spans="2:12" x14ac:dyDescent="0.25">
      <c r="B92" s="76"/>
      <c r="C92" s="76"/>
      <c r="D92" s="76"/>
      <c r="E92" s="76"/>
      <c r="F92" s="76"/>
      <c r="G92" s="76"/>
      <c r="H92" s="76"/>
      <c r="I92" s="76"/>
      <c r="J92" s="76"/>
      <c r="K92" s="76"/>
      <c r="L92" s="76"/>
    </row>
    <row r="93" spans="2:12" x14ac:dyDescent="0.25">
      <c r="B93" s="76"/>
      <c r="C93" s="76"/>
      <c r="D93" s="76"/>
      <c r="E93" s="76"/>
      <c r="F93" s="76"/>
      <c r="G93" s="76"/>
      <c r="H93" s="76"/>
      <c r="I93" s="76"/>
      <c r="J93" s="76"/>
      <c r="K93" s="76"/>
      <c r="L93" s="76"/>
    </row>
    <row r="94" spans="2:12" x14ac:dyDescent="0.25">
      <c r="B94" s="76"/>
      <c r="C94" s="76"/>
      <c r="D94" s="76"/>
      <c r="E94" s="76"/>
      <c r="F94" s="76"/>
      <c r="G94" s="76"/>
      <c r="H94" s="76"/>
      <c r="I94" s="76"/>
      <c r="J94" s="76"/>
      <c r="K94" s="76"/>
      <c r="L94" s="76"/>
    </row>
    <row r="95" spans="2:12" x14ac:dyDescent="0.25">
      <c r="B95" s="76"/>
      <c r="C95" s="76"/>
      <c r="D95" s="76"/>
      <c r="E95" s="76"/>
      <c r="F95" s="76"/>
      <c r="G95" s="76"/>
      <c r="H95" s="76"/>
      <c r="I95" s="76"/>
      <c r="J95" s="76"/>
      <c r="K95" s="76"/>
      <c r="L95" s="76"/>
    </row>
    <row r="96" spans="2:12" x14ac:dyDescent="0.25">
      <c r="B96" s="76"/>
      <c r="C96" s="76"/>
      <c r="D96" s="76"/>
      <c r="E96" s="76"/>
      <c r="F96" s="76"/>
      <c r="G96" s="76"/>
      <c r="H96" s="76"/>
      <c r="I96" s="76"/>
      <c r="J96" s="76"/>
      <c r="K96" s="76"/>
      <c r="L96" s="76"/>
    </row>
    <row r="97" spans="2:12" x14ac:dyDescent="0.25">
      <c r="B97" s="76"/>
      <c r="C97" s="76"/>
      <c r="D97" s="76"/>
      <c r="E97" s="76"/>
      <c r="F97" s="76"/>
      <c r="G97" s="76"/>
      <c r="H97" s="76"/>
      <c r="I97" s="76"/>
      <c r="J97" s="76"/>
      <c r="K97" s="76"/>
      <c r="L97" s="76"/>
    </row>
    <row r="98" spans="2:12" x14ac:dyDescent="0.25">
      <c r="B98" s="76"/>
      <c r="C98" s="76"/>
      <c r="D98" s="76"/>
      <c r="E98" s="76"/>
      <c r="F98" s="76"/>
      <c r="G98" s="76"/>
      <c r="H98" s="76"/>
      <c r="I98" s="76"/>
      <c r="J98" s="76"/>
      <c r="K98" s="76"/>
      <c r="L98" s="76"/>
    </row>
    <row r="99" spans="2:12" x14ac:dyDescent="0.25">
      <c r="B99" s="76"/>
      <c r="C99" s="76"/>
      <c r="D99" s="76"/>
      <c r="E99" s="76"/>
      <c r="F99" s="76"/>
      <c r="G99" s="76"/>
      <c r="H99" s="76"/>
      <c r="I99" s="76"/>
      <c r="J99" s="76"/>
      <c r="K99" s="76"/>
      <c r="L99" s="76"/>
    </row>
    <row r="100" spans="2:12" x14ac:dyDescent="0.25">
      <c r="B100" s="76"/>
      <c r="C100" s="76"/>
      <c r="D100" s="76"/>
      <c r="E100" s="76"/>
      <c r="F100" s="76"/>
      <c r="G100" s="76"/>
      <c r="H100" s="76"/>
      <c r="I100" s="76"/>
      <c r="J100" s="76"/>
      <c r="K100" s="76"/>
      <c r="L100" s="76"/>
    </row>
    <row r="101" spans="2:12" x14ac:dyDescent="0.25">
      <c r="B101" s="76"/>
      <c r="C101" s="76"/>
      <c r="D101" s="76"/>
      <c r="E101" s="76"/>
      <c r="F101" s="76"/>
      <c r="G101" s="76"/>
      <c r="H101" s="76"/>
      <c r="I101" s="76"/>
      <c r="J101" s="76"/>
      <c r="K101" s="76"/>
      <c r="L101" s="76"/>
    </row>
    <row r="102" spans="2:12" x14ac:dyDescent="0.25">
      <c r="B102" s="76"/>
      <c r="C102" s="76"/>
      <c r="D102" s="76"/>
      <c r="E102" s="76"/>
      <c r="F102" s="76"/>
      <c r="G102" s="76"/>
      <c r="H102" s="76"/>
      <c r="I102" s="76"/>
      <c r="J102" s="76"/>
      <c r="K102" s="76"/>
      <c r="L102" s="76"/>
    </row>
    <row r="103" spans="2:12" x14ac:dyDescent="0.25">
      <c r="B103" s="76"/>
      <c r="C103" s="76"/>
      <c r="D103" s="76"/>
      <c r="E103" s="76"/>
      <c r="F103" s="76"/>
      <c r="G103" s="76"/>
      <c r="H103" s="76"/>
      <c r="I103" s="76"/>
      <c r="J103" s="76"/>
      <c r="K103" s="76"/>
      <c r="L103" s="76"/>
    </row>
    <row r="104" spans="2:12" x14ac:dyDescent="0.25">
      <c r="B104" s="76"/>
      <c r="C104" s="76"/>
      <c r="D104" s="76"/>
      <c r="E104" s="76"/>
      <c r="F104" s="76"/>
      <c r="G104" s="76"/>
      <c r="H104" s="76"/>
      <c r="I104" s="76"/>
      <c r="J104" s="76"/>
      <c r="K104" s="76"/>
      <c r="L104" s="76"/>
    </row>
    <row r="105" spans="2:12" x14ac:dyDescent="0.25">
      <c r="B105" s="76"/>
      <c r="C105" s="76"/>
      <c r="D105" s="76"/>
      <c r="E105" s="76"/>
      <c r="F105" s="76"/>
      <c r="G105" s="76"/>
      <c r="H105" s="76"/>
      <c r="I105" s="76"/>
      <c r="J105" s="76"/>
      <c r="K105" s="76"/>
      <c r="L105" s="76"/>
    </row>
    <row r="106" spans="2:12" x14ac:dyDescent="0.25">
      <c r="B106" s="76"/>
      <c r="C106" s="76"/>
      <c r="D106" s="76"/>
      <c r="E106" s="76"/>
      <c r="F106" s="76"/>
      <c r="G106" s="76"/>
      <c r="H106" s="76"/>
      <c r="I106" s="76"/>
      <c r="J106" s="76"/>
      <c r="K106" s="76"/>
      <c r="L106" s="76"/>
    </row>
    <row r="107" spans="2:12" x14ac:dyDescent="0.25">
      <c r="B107" s="76"/>
      <c r="C107" s="76"/>
      <c r="D107" s="76"/>
      <c r="E107" s="76"/>
      <c r="F107" s="76"/>
      <c r="G107" s="76"/>
      <c r="H107" s="76"/>
      <c r="I107" s="76"/>
      <c r="J107" s="76"/>
      <c r="K107" s="76"/>
      <c r="L107" s="76"/>
    </row>
    <row r="108" spans="2:12" x14ac:dyDescent="0.25">
      <c r="B108" s="76"/>
      <c r="C108" s="76"/>
      <c r="D108" s="76"/>
      <c r="E108" s="76"/>
      <c r="F108" s="76"/>
      <c r="G108" s="76"/>
      <c r="H108" s="76"/>
      <c r="I108" s="76"/>
      <c r="J108" s="76"/>
      <c r="K108" s="76"/>
      <c r="L108" s="76"/>
    </row>
    <row r="109" spans="2:12" x14ac:dyDescent="0.25">
      <c r="B109" s="76"/>
      <c r="C109" s="76"/>
      <c r="D109" s="76"/>
      <c r="E109" s="76"/>
      <c r="F109" s="76"/>
      <c r="G109" s="76"/>
      <c r="H109" s="76"/>
      <c r="I109" s="76"/>
      <c r="J109" s="76"/>
      <c r="K109" s="76"/>
      <c r="L109" s="76"/>
    </row>
    <row r="110" spans="2:12" x14ac:dyDescent="0.25">
      <c r="B110" s="76"/>
      <c r="C110" s="76"/>
      <c r="D110" s="76"/>
      <c r="E110" s="76"/>
      <c r="F110" s="76"/>
      <c r="G110" s="76"/>
      <c r="H110" s="76"/>
      <c r="I110" s="76"/>
      <c r="J110" s="76"/>
      <c r="K110" s="76"/>
      <c r="L110" s="76"/>
    </row>
    <row r="111" spans="2:12" x14ac:dyDescent="0.25">
      <c r="B111" s="76"/>
      <c r="C111" s="76"/>
      <c r="D111" s="76"/>
      <c r="E111" s="76"/>
      <c r="F111" s="76"/>
      <c r="G111" s="76"/>
      <c r="H111" s="76"/>
      <c r="I111" s="76"/>
      <c r="J111" s="76"/>
      <c r="K111" s="76"/>
      <c r="L111" s="76"/>
    </row>
    <row r="112" spans="2:12" x14ac:dyDescent="0.25">
      <c r="B112" s="76"/>
      <c r="C112" s="76"/>
      <c r="D112" s="76"/>
      <c r="E112" s="76"/>
      <c r="F112" s="76"/>
      <c r="G112" s="76"/>
      <c r="H112" s="76"/>
      <c r="I112" s="76"/>
      <c r="J112" s="76"/>
      <c r="K112" s="76"/>
      <c r="L112" s="76"/>
    </row>
    <row r="113" spans="2:12" x14ac:dyDescent="0.25">
      <c r="B113" s="76"/>
      <c r="C113" s="76"/>
      <c r="D113" s="76"/>
      <c r="E113" s="76"/>
      <c r="F113" s="76"/>
      <c r="G113" s="76"/>
      <c r="H113" s="76"/>
      <c r="I113" s="76"/>
      <c r="J113" s="76"/>
      <c r="K113" s="76"/>
      <c r="L113" s="76"/>
    </row>
    <row r="114" spans="2:12" x14ac:dyDescent="0.25">
      <c r="B114" s="76"/>
      <c r="C114" s="76"/>
      <c r="D114" s="76"/>
      <c r="E114" s="76"/>
      <c r="F114" s="76"/>
      <c r="G114" s="76"/>
      <c r="H114" s="76"/>
      <c r="I114" s="76"/>
      <c r="J114" s="76"/>
      <c r="K114" s="76"/>
      <c r="L114" s="76"/>
    </row>
    <row r="115" spans="2:12" x14ac:dyDescent="0.25">
      <c r="B115" s="76"/>
      <c r="C115" s="76"/>
      <c r="D115" s="76"/>
      <c r="E115" s="76"/>
      <c r="F115" s="76"/>
      <c r="G115" s="76"/>
      <c r="H115" s="76"/>
      <c r="I115" s="76"/>
      <c r="J115" s="76"/>
      <c r="K115" s="76"/>
      <c r="L115" s="76"/>
    </row>
    <row r="116" spans="2:12" x14ac:dyDescent="0.25">
      <c r="B116" s="76"/>
      <c r="C116" s="76"/>
      <c r="D116" s="76"/>
      <c r="E116" s="76"/>
      <c r="F116" s="76"/>
      <c r="G116" s="76"/>
      <c r="H116" s="76"/>
      <c r="I116" s="76"/>
      <c r="J116" s="76"/>
      <c r="K116" s="76"/>
      <c r="L116" s="76"/>
    </row>
    <row r="117" spans="2:12" x14ac:dyDescent="0.25">
      <c r="B117" s="76"/>
      <c r="C117" s="76"/>
      <c r="D117" s="76"/>
      <c r="E117" s="76"/>
      <c r="F117" s="76"/>
      <c r="G117" s="76"/>
      <c r="H117" s="76"/>
      <c r="I117" s="76"/>
      <c r="J117" s="76"/>
      <c r="K117" s="76"/>
      <c r="L117" s="76"/>
    </row>
    <row r="118" spans="2:12" x14ac:dyDescent="0.25">
      <c r="B118" s="76"/>
      <c r="C118" s="76"/>
      <c r="D118" s="76"/>
      <c r="E118" s="76"/>
      <c r="F118" s="76"/>
      <c r="G118" s="76"/>
      <c r="H118" s="76"/>
      <c r="I118" s="76"/>
      <c r="J118" s="76"/>
      <c r="K118" s="76"/>
      <c r="L118" s="76"/>
    </row>
    <row r="119" spans="2:12" x14ac:dyDescent="0.25">
      <c r="B119" s="76"/>
      <c r="C119" s="76"/>
      <c r="D119" s="76"/>
      <c r="E119" s="76"/>
      <c r="F119" s="76"/>
      <c r="G119" s="76"/>
      <c r="H119" s="76"/>
      <c r="I119" s="76"/>
      <c r="J119" s="76"/>
      <c r="K119" s="76"/>
      <c r="L119" s="76"/>
    </row>
    <row r="120" spans="2:12" x14ac:dyDescent="0.25">
      <c r="B120" s="76"/>
      <c r="C120" s="76"/>
      <c r="D120" s="76"/>
      <c r="E120" s="76"/>
      <c r="F120" s="76"/>
      <c r="G120" s="76"/>
      <c r="H120" s="76"/>
      <c r="I120" s="76"/>
      <c r="J120" s="76"/>
      <c r="K120" s="76"/>
      <c r="L120" s="76"/>
    </row>
    <row r="121" spans="2:12" x14ac:dyDescent="0.25">
      <c r="B121" s="76"/>
      <c r="C121" s="76"/>
      <c r="D121" s="76"/>
      <c r="E121" s="76"/>
      <c r="F121" s="76"/>
      <c r="G121" s="76"/>
      <c r="H121" s="76"/>
      <c r="I121" s="76"/>
      <c r="J121" s="76"/>
      <c r="K121" s="76"/>
      <c r="L121" s="76"/>
    </row>
    <row r="122" spans="2:12" x14ac:dyDescent="0.25">
      <c r="B122" s="76"/>
      <c r="C122" s="76"/>
      <c r="D122" s="76"/>
      <c r="E122" s="76"/>
      <c r="F122" s="76"/>
      <c r="G122" s="76"/>
      <c r="H122" s="76"/>
      <c r="I122" s="76"/>
      <c r="J122" s="76"/>
      <c r="K122" s="76"/>
      <c r="L122" s="76"/>
    </row>
    <row r="123" spans="2:12" x14ac:dyDescent="0.25">
      <c r="B123" s="76"/>
      <c r="C123" s="76"/>
      <c r="D123" s="76"/>
      <c r="E123" s="76"/>
      <c r="F123" s="76"/>
      <c r="G123" s="76"/>
      <c r="H123" s="76"/>
      <c r="I123" s="76"/>
      <c r="J123" s="76"/>
      <c r="K123" s="76"/>
      <c r="L123" s="76"/>
    </row>
    <row r="124" spans="2:12" x14ac:dyDescent="0.25">
      <c r="B124" s="76"/>
      <c r="C124" s="76"/>
      <c r="D124" s="76"/>
      <c r="E124" s="76"/>
      <c r="F124" s="76"/>
      <c r="G124" s="76"/>
      <c r="H124" s="76"/>
      <c r="I124" s="76"/>
      <c r="J124" s="76"/>
      <c r="K124" s="76"/>
      <c r="L124" s="76"/>
    </row>
    <row r="125" spans="2:12" x14ac:dyDescent="0.25">
      <c r="B125" s="76"/>
      <c r="C125" s="76"/>
      <c r="D125" s="76"/>
      <c r="E125" s="76"/>
      <c r="F125" s="76"/>
      <c r="G125" s="76"/>
      <c r="H125" s="76"/>
      <c r="I125" s="76"/>
      <c r="J125" s="76"/>
      <c r="K125" s="76"/>
      <c r="L125" s="76"/>
    </row>
    <row r="126" spans="2:12" x14ac:dyDescent="0.25">
      <c r="B126" s="76"/>
      <c r="C126" s="76"/>
      <c r="D126" s="76"/>
      <c r="E126" s="76"/>
      <c r="F126" s="76"/>
      <c r="G126" s="76"/>
      <c r="H126" s="76"/>
      <c r="I126" s="76"/>
      <c r="J126" s="76"/>
      <c r="K126" s="76"/>
      <c r="L126" s="76"/>
    </row>
    <row r="127" spans="2:12" x14ac:dyDescent="0.25">
      <c r="B127" s="76"/>
      <c r="C127" s="76"/>
      <c r="D127" s="76"/>
      <c r="E127" s="76"/>
      <c r="F127" s="76"/>
      <c r="G127" s="76"/>
      <c r="H127" s="76"/>
      <c r="I127" s="76"/>
      <c r="J127" s="76"/>
      <c r="K127" s="76"/>
      <c r="L127" s="76"/>
    </row>
    <row r="128" spans="2:12" x14ac:dyDescent="0.25">
      <c r="B128" s="76"/>
      <c r="C128" s="76"/>
      <c r="D128" s="76"/>
      <c r="E128" s="76"/>
      <c r="F128" s="76"/>
      <c r="G128" s="76"/>
      <c r="H128" s="76"/>
      <c r="I128" s="76"/>
      <c r="J128" s="76"/>
      <c r="K128" s="76"/>
      <c r="L128" s="76"/>
    </row>
    <row r="129" spans="2:12" x14ac:dyDescent="0.25">
      <c r="B129" s="76"/>
      <c r="C129" s="76"/>
      <c r="D129" s="76"/>
      <c r="E129" s="76"/>
      <c r="F129" s="76"/>
      <c r="G129" s="76"/>
      <c r="H129" s="76"/>
      <c r="I129" s="76"/>
      <c r="J129" s="76"/>
      <c r="K129" s="76"/>
      <c r="L129" s="76"/>
    </row>
    <row r="130" spans="2:12" x14ac:dyDescent="0.25">
      <c r="B130" s="76"/>
      <c r="C130" s="76"/>
      <c r="D130" s="76"/>
      <c r="E130" s="76"/>
      <c r="F130" s="76"/>
      <c r="G130" s="76"/>
      <c r="H130" s="76"/>
      <c r="I130" s="76"/>
      <c r="J130" s="76"/>
      <c r="K130" s="76"/>
      <c r="L130" s="76"/>
    </row>
    <row r="131" spans="2:12" x14ac:dyDescent="0.25">
      <c r="B131" s="76"/>
      <c r="C131" s="76"/>
      <c r="D131" s="76"/>
      <c r="E131" s="76"/>
      <c r="F131" s="76"/>
      <c r="G131" s="76"/>
      <c r="H131" s="76"/>
      <c r="I131" s="76"/>
      <c r="J131" s="76"/>
      <c r="K131" s="76"/>
      <c r="L131" s="76"/>
    </row>
    <row r="132" spans="2:12" x14ac:dyDescent="0.25">
      <c r="B132" s="76"/>
      <c r="C132" s="76"/>
      <c r="D132" s="76"/>
      <c r="E132" s="76"/>
      <c r="F132" s="76"/>
      <c r="G132" s="76"/>
      <c r="H132" s="76"/>
      <c r="I132" s="76"/>
      <c r="J132" s="76"/>
      <c r="K132" s="76"/>
      <c r="L132" s="76"/>
    </row>
    <row r="133" spans="2:12" x14ac:dyDescent="0.25">
      <c r="B133" s="76"/>
      <c r="C133" s="76"/>
      <c r="D133" s="76"/>
      <c r="E133" s="76"/>
      <c r="F133" s="76"/>
      <c r="G133" s="76"/>
      <c r="H133" s="76"/>
      <c r="I133" s="76"/>
      <c r="J133" s="76"/>
      <c r="K133" s="76"/>
      <c r="L133" s="76"/>
    </row>
    <row r="134" spans="2:12" x14ac:dyDescent="0.25">
      <c r="B134" s="76"/>
      <c r="C134" s="76"/>
      <c r="D134" s="76"/>
      <c r="E134" s="76"/>
      <c r="F134" s="76"/>
      <c r="G134" s="76"/>
      <c r="H134" s="76"/>
      <c r="I134" s="76"/>
      <c r="J134" s="76"/>
      <c r="K134" s="76"/>
      <c r="L134" s="76"/>
    </row>
    <row r="135" spans="2:12" x14ac:dyDescent="0.25">
      <c r="B135" s="76"/>
      <c r="C135" s="76"/>
      <c r="D135" s="76"/>
      <c r="E135" s="76"/>
      <c r="F135" s="76"/>
      <c r="G135" s="76"/>
      <c r="H135" s="76"/>
      <c r="I135" s="76"/>
      <c r="J135" s="76"/>
      <c r="K135" s="76"/>
      <c r="L135" s="76"/>
    </row>
    <row r="136" spans="2:12" x14ac:dyDescent="0.25">
      <c r="B136" s="76"/>
      <c r="C136" s="76"/>
      <c r="D136" s="76"/>
      <c r="E136" s="76"/>
      <c r="F136" s="76"/>
      <c r="G136" s="76"/>
      <c r="H136" s="76"/>
      <c r="I136" s="76"/>
      <c r="J136" s="76"/>
      <c r="K136" s="76"/>
      <c r="L136" s="76"/>
    </row>
    <row r="137" spans="2:12" x14ac:dyDescent="0.25">
      <c r="B137" s="76"/>
      <c r="C137" s="76"/>
      <c r="D137" s="76"/>
      <c r="E137" s="76"/>
      <c r="F137" s="76"/>
      <c r="G137" s="76"/>
      <c r="H137" s="76"/>
      <c r="I137" s="76"/>
      <c r="J137" s="76"/>
      <c r="K137" s="76"/>
      <c r="L137" s="76"/>
    </row>
    <row r="138" spans="2:12" x14ac:dyDescent="0.25">
      <c r="B138" s="76"/>
      <c r="C138" s="76"/>
      <c r="D138" s="76"/>
      <c r="E138" s="76"/>
      <c r="F138" s="76"/>
      <c r="G138" s="76"/>
      <c r="H138" s="76"/>
      <c r="I138" s="76"/>
      <c r="J138" s="76"/>
      <c r="K138" s="76"/>
      <c r="L138" s="76"/>
    </row>
    <row r="139" spans="2:12" x14ac:dyDescent="0.25">
      <c r="B139" s="76"/>
      <c r="C139" s="76"/>
      <c r="D139" s="76"/>
      <c r="E139" s="76"/>
      <c r="F139" s="76"/>
      <c r="G139" s="76"/>
      <c r="H139" s="76"/>
      <c r="I139" s="76"/>
      <c r="J139" s="76"/>
      <c r="K139" s="76"/>
      <c r="L139" s="76"/>
    </row>
    <row r="140" spans="2:12" x14ac:dyDescent="0.25">
      <c r="B140" s="76"/>
      <c r="C140" s="76"/>
      <c r="D140" s="76"/>
      <c r="E140" s="76"/>
      <c r="F140" s="76"/>
      <c r="G140" s="76"/>
      <c r="H140" s="76"/>
      <c r="I140" s="76"/>
      <c r="J140" s="76"/>
      <c r="K140" s="76"/>
      <c r="L140" s="76"/>
    </row>
    <row r="141" spans="2:12" x14ac:dyDescent="0.25">
      <c r="B141" s="76"/>
      <c r="C141" s="76"/>
      <c r="D141" s="76"/>
      <c r="E141" s="76"/>
      <c r="F141" s="76"/>
      <c r="G141" s="76"/>
      <c r="H141" s="76"/>
      <c r="I141" s="76"/>
      <c r="J141" s="76"/>
      <c r="K141" s="76"/>
      <c r="L141" s="76"/>
    </row>
    <row r="142" spans="2:12" x14ac:dyDescent="0.25">
      <c r="B142" s="76"/>
      <c r="C142" s="76"/>
      <c r="D142" s="76"/>
      <c r="E142" s="76"/>
      <c r="F142" s="76"/>
      <c r="G142" s="76"/>
      <c r="H142" s="76"/>
      <c r="I142" s="76"/>
      <c r="J142" s="76"/>
      <c r="K142" s="76"/>
      <c r="L142" s="76"/>
    </row>
    <row r="143" spans="2:12" x14ac:dyDescent="0.25">
      <c r="B143" s="76"/>
      <c r="C143" s="76"/>
      <c r="D143" s="76"/>
      <c r="E143" s="76"/>
      <c r="F143" s="76"/>
      <c r="G143" s="76"/>
      <c r="H143" s="76"/>
      <c r="I143" s="76"/>
      <c r="J143" s="76"/>
      <c r="K143" s="76"/>
      <c r="L143" s="76"/>
    </row>
  </sheetData>
  <pageMargins left="0.7" right="0.19685039370078738" top="3.9370078740157487E-2" bottom="3.9370078740157487E-2" header="0" footer="0.3"/>
  <pageSetup paperSize="9" orientation="landscape"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sheetPr codeName="Hoja58">
    <tabColor rgb="FF00B050"/>
  </sheetPr>
  <dimension ref="A1:M67"/>
  <sheetViews>
    <sheetView zoomScaleNormal="100" workbookViewId="0">
      <selection activeCell="E13" sqref="E13"/>
    </sheetView>
  </sheetViews>
  <sheetFormatPr baseColWidth="10" defaultRowHeight="15" x14ac:dyDescent="0.25"/>
  <cols>
    <col min="1" max="1" width="50.5703125" style="74" bestFit="1" customWidth="1"/>
    <col min="2" max="3" width="14.7109375" style="74" customWidth="1"/>
    <col min="4" max="4" width="18.28515625" style="74" customWidth="1"/>
    <col min="5" max="5" width="18.5703125" style="74" customWidth="1"/>
    <col min="6" max="12" width="14.7109375" style="74" customWidth="1"/>
    <col min="13" max="16384" width="11.42578125" style="74"/>
  </cols>
  <sheetData>
    <row r="1" spans="1:13" ht="15.75" x14ac:dyDescent="0.25">
      <c r="A1" s="218" t="s">
        <v>992</v>
      </c>
      <c r="B1" s="157"/>
      <c r="C1" s="157"/>
      <c r="D1" s="157"/>
    </row>
    <row r="2" spans="1:13" x14ac:dyDescent="0.25">
      <c r="A2" s="157"/>
      <c r="B2" s="157"/>
      <c r="C2" s="157"/>
      <c r="D2" s="157"/>
    </row>
    <row r="3" spans="1:13" x14ac:dyDescent="0.25">
      <c r="A3" s="1192" t="s">
        <v>1629</v>
      </c>
      <c r="B3" s="1193" t="s">
        <v>1510</v>
      </c>
      <c r="C3" s="1194"/>
      <c r="D3" s="76"/>
      <c r="E3" s="76"/>
      <c r="F3" s="76"/>
    </row>
    <row r="4" spans="1:13" x14ac:dyDescent="0.25">
      <c r="A4" s="1192"/>
      <c r="B4" s="456" t="s">
        <v>1630</v>
      </c>
      <c r="C4" s="456" t="s">
        <v>1597</v>
      </c>
      <c r="D4" s="76"/>
      <c r="E4" s="76"/>
      <c r="F4" s="76"/>
    </row>
    <row r="5" spans="1:13" x14ac:dyDescent="0.25">
      <c r="A5" s="457" t="s">
        <v>1631</v>
      </c>
      <c r="B5" s="458"/>
      <c r="C5" s="459">
        <f>C6+C10</f>
        <v>23301300.630000003</v>
      </c>
      <c r="D5" s="76"/>
      <c r="E5" s="76"/>
      <c r="F5" s="76"/>
      <c r="G5" s="76"/>
      <c r="H5" s="76"/>
      <c r="I5" s="76"/>
      <c r="J5" s="76"/>
      <c r="K5" s="76"/>
      <c r="L5" s="76"/>
      <c r="M5" s="76"/>
    </row>
    <row r="6" spans="1:13" x14ac:dyDescent="0.25">
      <c r="A6" s="460" t="s">
        <v>1632</v>
      </c>
      <c r="B6" s="458"/>
      <c r="C6" s="461">
        <f>SUBTOTAL(9,B7:B9)</f>
        <v>16882587.700000003</v>
      </c>
      <c r="D6" s="76"/>
      <c r="E6" s="76"/>
      <c r="F6" s="76"/>
      <c r="G6" s="76"/>
      <c r="H6" s="76"/>
      <c r="I6" s="76"/>
      <c r="J6" s="76"/>
      <c r="K6" s="76"/>
      <c r="L6" s="76"/>
      <c r="M6" s="76"/>
    </row>
    <row r="7" spans="1:13" x14ac:dyDescent="0.25">
      <c r="A7" s="460" t="s">
        <v>44</v>
      </c>
      <c r="B7" s="462">
        <v>13445894.23</v>
      </c>
      <c r="C7" s="458"/>
      <c r="D7" s="76"/>
      <c r="E7" s="76"/>
      <c r="F7" s="76"/>
      <c r="G7" s="76"/>
      <c r="H7" s="76"/>
      <c r="I7" s="76"/>
      <c r="J7" s="76"/>
      <c r="K7" s="76"/>
      <c r="L7" s="76"/>
      <c r="M7" s="76"/>
    </row>
    <row r="8" spans="1:13" x14ac:dyDescent="0.25">
      <c r="A8" s="460" t="s">
        <v>1023</v>
      </c>
      <c r="B8" s="462">
        <v>3398058.03</v>
      </c>
      <c r="C8" s="458"/>
      <c r="D8" s="76"/>
      <c r="E8" s="76"/>
      <c r="F8" s="76"/>
      <c r="G8" s="76"/>
      <c r="H8" s="76"/>
      <c r="I8" s="76"/>
      <c r="J8" s="76"/>
      <c r="K8" s="76"/>
      <c r="L8" s="76"/>
      <c r="M8" s="76"/>
    </row>
    <row r="9" spans="1:13" x14ac:dyDescent="0.25">
      <c r="A9" s="460" t="s">
        <v>63</v>
      </c>
      <c r="B9" s="462">
        <v>38635.440000000002</v>
      </c>
      <c r="C9" s="458"/>
      <c r="D9" s="76"/>
      <c r="E9" s="76"/>
      <c r="F9" s="76"/>
      <c r="G9" s="76"/>
      <c r="H9" s="76"/>
      <c r="I9" s="76"/>
      <c r="J9" s="76"/>
      <c r="K9" s="76"/>
      <c r="L9" s="76"/>
      <c r="M9" s="76"/>
    </row>
    <row r="10" spans="1:13" x14ac:dyDescent="0.25">
      <c r="A10" s="460" t="s">
        <v>1633</v>
      </c>
      <c r="B10" s="619"/>
      <c r="C10" s="461">
        <f>SUBTOTAL(9,B11:B13)</f>
        <v>6418712.9299999997</v>
      </c>
      <c r="D10" s="76"/>
      <c r="E10" s="76"/>
      <c r="F10" s="76"/>
      <c r="G10" s="76"/>
      <c r="H10" s="76"/>
      <c r="I10" s="76"/>
      <c r="J10" s="76"/>
      <c r="K10" s="76"/>
      <c r="L10" s="76"/>
      <c r="M10" s="76"/>
    </row>
    <row r="11" spans="1:13" x14ac:dyDescent="0.25">
      <c r="A11" s="463" t="s">
        <v>44</v>
      </c>
      <c r="B11" s="461">
        <v>4162522.91</v>
      </c>
      <c r="C11" s="458"/>
      <c r="D11" s="76"/>
      <c r="E11" s="76"/>
      <c r="F11" s="76"/>
      <c r="G11" s="76"/>
      <c r="H11" s="76"/>
      <c r="I11" s="76"/>
      <c r="J11" s="76"/>
      <c r="K11" s="76"/>
      <c r="L11" s="76"/>
      <c r="M11" s="76"/>
    </row>
    <row r="12" spans="1:13" x14ac:dyDescent="0.25">
      <c r="A12" s="463" t="s">
        <v>1023</v>
      </c>
      <c r="B12" s="461">
        <v>1937754.92</v>
      </c>
      <c r="C12" s="458"/>
      <c r="D12" s="76"/>
      <c r="E12" s="76"/>
      <c r="F12" s="76"/>
      <c r="G12" s="76"/>
      <c r="H12" s="76"/>
      <c r="I12" s="76"/>
      <c r="J12" s="76"/>
      <c r="K12" s="76"/>
      <c r="L12" s="76"/>
      <c r="M12" s="76"/>
    </row>
    <row r="13" spans="1:13" x14ac:dyDescent="0.25">
      <c r="A13" s="460" t="s">
        <v>63</v>
      </c>
      <c r="B13" s="462">
        <v>318435.09999999998</v>
      </c>
      <c r="C13" s="458"/>
      <c r="D13" s="76"/>
      <c r="E13" s="76"/>
      <c r="F13" s="76"/>
      <c r="G13" s="76"/>
      <c r="H13" s="76"/>
      <c r="I13" s="76"/>
      <c r="J13" s="76"/>
      <c r="K13" s="76"/>
      <c r="L13" s="76"/>
      <c r="M13" s="76"/>
    </row>
    <row r="14" spans="1:13" x14ac:dyDescent="0.25">
      <c r="A14" s="457" t="s">
        <v>1634</v>
      </c>
      <c r="B14" s="458"/>
      <c r="C14" s="459">
        <v>4673292.25</v>
      </c>
      <c r="D14" s="76"/>
      <c r="E14" s="76"/>
      <c r="F14" s="76"/>
      <c r="G14" s="76"/>
      <c r="H14" s="76"/>
      <c r="I14" s="76"/>
      <c r="J14" s="76"/>
      <c r="K14" s="76"/>
      <c r="L14" s="76"/>
      <c r="M14" s="76"/>
    </row>
    <row r="15" spans="1:13" x14ac:dyDescent="0.25">
      <c r="A15" s="457" t="s">
        <v>1635</v>
      </c>
      <c r="B15" s="458"/>
      <c r="C15" s="459">
        <v>4577950.47</v>
      </c>
      <c r="D15" s="76"/>
      <c r="E15" s="76"/>
      <c r="F15" s="76"/>
      <c r="G15" s="76"/>
      <c r="H15" s="76"/>
      <c r="I15" s="76"/>
      <c r="J15" s="76"/>
      <c r="K15" s="76"/>
      <c r="L15" s="76"/>
      <c r="M15" s="76"/>
    </row>
    <row r="16" spans="1:13" x14ac:dyDescent="0.25">
      <c r="A16" s="457" t="s">
        <v>1636</v>
      </c>
      <c r="B16" s="458"/>
      <c r="C16" s="459">
        <v>0</v>
      </c>
      <c r="D16" s="76"/>
      <c r="E16" s="76"/>
      <c r="F16" s="76"/>
      <c r="G16" s="76"/>
      <c r="H16" s="76"/>
      <c r="I16" s="76"/>
      <c r="J16" s="76"/>
      <c r="K16" s="76"/>
      <c r="L16" s="76"/>
      <c r="M16" s="76"/>
    </row>
    <row r="17" spans="1:13" x14ac:dyDescent="0.25">
      <c r="A17" s="464" t="s">
        <v>1637</v>
      </c>
      <c r="B17" s="465"/>
      <c r="C17" s="459">
        <f>214540.22</f>
        <v>214540.22</v>
      </c>
      <c r="D17" s="76"/>
      <c r="E17" s="76"/>
      <c r="F17" s="76"/>
      <c r="G17" s="76"/>
      <c r="H17" s="76"/>
      <c r="I17" s="76"/>
      <c r="J17" s="76"/>
      <c r="K17" s="76"/>
      <c r="L17" s="76"/>
      <c r="M17" s="76"/>
    </row>
    <row r="18" spans="1:13" x14ac:dyDescent="0.25">
      <c r="A18" s="466" t="s">
        <v>1638</v>
      </c>
      <c r="B18" s="465"/>
      <c r="C18" s="1195">
        <v>199779.99</v>
      </c>
      <c r="D18" s="930"/>
      <c r="E18" s="76"/>
      <c r="F18" s="76"/>
      <c r="G18" s="76"/>
      <c r="H18" s="76"/>
      <c r="I18" s="76"/>
      <c r="J18" s="76"/>
      <c r="K18" s="76"/>
      <c r="L18" s="76"/>
      <c r="M18" s="76"/>
    </row>
    <row r="19" spans="1:13" x14ac:dyDescent="0.25">
      <c r="A19" s="467" t="s">
        <v>1639</v>
      </c>
      <c r="B19" s="468"/>
      <c r="C19" s="1196"/>
      <c r="D19" s="930"/>
      <c r="E19" s="76"/>
      <c r="F19" s="76"/>
      <c r="G19" s="76"/>
      <c r="H19" s="76"/>
      <c r="I19" s="76"/>
      <c r="J19" s="76"/>
      <c r="K19" s="76"/>
      <c r="L19" s="76"/>
      <c r="M19" s="76"/>
    </row>
    <row r="20" spans="1:13" x14ac:dyDescent="0.25">
      <c r="A20" s="457" t="s">
        <v>578</v>
      </c>
      <c r="B20" s="468"/>
      <c r="C20" s="620">
        <f>SUM(C5+C14+C15+C16+C17+C18)</f>
        <v>32966863.559999999</v>
      </c>
      <c r="D20" s="930"/>
      <c r="E20" s="76"/>
      <c r="F20" s="76"/>
      <c r="G20" s="76"/>
      <c r="H20" s="76"/>
      <c r="I20" s="76"/>
      <c r="J20" s="76"/>
      <c r="K20" s="76"/>
      <c r="L20" s="76"/>
      <c r="M20" s="76"/>
    </row>
    <row r="21" spans="1:13" x14ac:dyDescent="0.25">
      <c r="B21" s="76"/>
      <c r="C21" s="76"/>
      <c r="D21" s="76"/>
      <c r="E21" s="76"/>
      <c r="F21" s="76"/>
      <c r="G21" s="76"/>
      <c r="H21" s="76"/>
      <c r="I21" s="76"/>
      <c r="J21" s="76"/>
      <c r="K21" s="76"/>
      <c r="L21" s="76"/>
      <c r="M21" s="76"/>
    </row>
    <row r="22" spans="1:13" x14ac:dyDescent="0.25">
      <c r="B22" s="76"/>
      <c r="C22" s="76"/>
      <c r="D22" s="76"/>
      <c r="E22" s="76"/>
      <c r="F22" s="76"/>
      <c r="G22" s="76"/>
      <c r="H22" s="76"/>
      <c r="I22" s="76"/>
      <c r="J22" s="76"/>
      <c r="K22" s="76"/>
      <c r="L22" s="76"/>
      <c r="M22" s="76"/>
    </row>
    <row r="23" spans="1:13" x14ac:dyDescent="0.25">
      <c r="B23" s="76"/>
      <c r="C23" s="76"/>
      <c r="D23" s="76"/>
      <c r="E23" s="76"/>
      <c r="F23" s="76"/>
      <c r="G23" s="76"/>
      <c r="H23" s="76"/>
      <c r="I23" s="76"/>
      <c r="J23" s="76"/>
      <c r="K23" s="76"/>
      <c r="L23" s="76"/>
      <c r="M23" s="76"/>
    </row>
    <row r="24" spans="1:13" x14ac:dyDescent="0.25">
      <c r="A24" s="76"/>
      <c r="B24" s="76"/>
      <c r="C24" s="76"/>
      <c r="D24" s="76"/>
      <c r="E24" s="76"/>
      <c r="F24" s="76"/>
      <c r="G24" s="76"/>
      <c r="H24" s="76"/>
      <c r="I24" s="76"/>
      <c r="J24" s="76"/>
      <c r="K24" s="76"/>
      <c r="L24" s="76"/>
      <c r="M24" s="76"/>
    </row>
    <row r="25" spans="1:13" x14ac:dyDescent="0.25">
      <c r="A25" s="76"/>
      <c r="B25" s="76"/>
      <c r="C25" s="76"/>
      <c r="D25" s="76"/>
      <c r="E25" s="76"/>
      <c r="F25" s="76"/>
      <c r="G25" s="76"/>
      <c r="H25" s="76"/>
      <c r="I25" s="76"/>
      <c r="J25" s="76"/>
      <c r="K25" s="76"/>
      <c r="L25" s="76"/>
      <c r="M25" s="76"/>
    </row>
    <row r="26" spans="1:13" x14ac:dyDescent="0.25">
      <c r="A26" s="76"/>
      <c r="B26" s="76"/>
      <c r="C26" s="76"/>
      <c r="D26" s="76"/>
      <c r="E26" s="76"/>
      <c r="F26" s="76"/>
      <c r="G26" s="76"/>
      <c r="H26" s="76"/>
      <c r="I26" s="76"/>
      <c r="J26" s="76"/>
      <c r="K26" s="76"/>
      <c r="L26" s="76"/>
      <c r="M26" s="76"/>
    </row>
    <row r="27" spans="1:13" x14ac:dyDescent="0.25">
      <c r="A27" s="76"/>
      <c r="B27" s="76"/>
      <c r="C27" s="76"/>
      <c r="D27" s="76"/>
      <c r="E27" s="76"/>
      <c r="F27" s="76"/>
      <c r="G27" s="76"/>
      <c r="H27" s="76"/>
      <c r="I27" s="76"/>
      <c r="J27" s="76"/>
      <c r="K27" s="76"/>
      <c r="L27" s="76"/>
      <c r="M27" s="76"/>
    </row>
    <row r="28" spans="1:13" x14ac:dyDescent="0.25">
      <c r="A28" s="76"/>
      <c r="B28" s="76"/>
      <c r="C28" s="76"/>
      <c r="D28" s="76"/>
      <c r="E28" s="76"/>
      <c r="F28" s="76"/>
      <c r="G28" s="76"/>
      <c r="H28" s="76"/>
      <c r="I28" s="76"/>
      <c r="J28" s="76"/>
      <c r="K28" s="76"/>
      <c r="L28" s="76"/>
      <c r="M28" s="76"/>
    </row>
    <row r="29" spans="1:13" x14ac:dyDescent="0.25">
      <c r="A29" s="76"/>
      <c r="B29" s="76"/>
      <c r="C29" s="76"/>
      <c r="D29" s="76"/>
      <c r="E29" s="76"/>
      <c r="F29" s="76"/>
      <c r="G29" s="76"/>
      <c r="H29" s="76"/>
      <c r="I29" s="76"/>
      <c r="J29" s="76"/>
      <c r="K29" s="76"/>
      <c r="L29" s="76"/>
      <c r="M29" s="76"/>
    </row>
    <row r="30" spans="1:13" x14ac:dyDescent="0.25">
      <c r="A30" s="76"/>
      <c r="B30" s="76"/>
      <c r="C30" s="76"/>
      <c r="D30" s="76"/>
      <c r="E30" s="76"/>
      <c r="F30" s="76"/>
      <c r="G30" s="76"/>
      <c r="H30" s="76"/>
      <c r="I30" s="76"/>
      <c r="J30" s="76"/>
      <c r="K30" s="76"/>
      <c r="L30" s="76"/>
      <c r="M30" s="76"/>
    </row>
    <row r="31" spans="1:13" x14ac:dyDescent="0.25">
      <c r="A31" s="76"/>
      <c r="B31" s="76"/>
      <c r="C31" s="76"/>
      <c r="D31" s="76"/>
      <c r="E31" s="76"/>
      <c r="F31" s="76"/>
      <c r="G31" s="76"/>
      <c r="H31" s="76"/>
      <c r="I31" s="76"/>
      <c r="J31" s="76"/>
      <c r="K31" s="76"/>
      <c r="L31" s="76"/>
      <c r="M31" s="76"/>
    </row>
    <row r="32" spans="1:13" x14ac:dyDescent="0.25">
      <c r="A32" s="76"/>
      <c r="B32" s="76"/>
      <c r="C32" s="76"/>
      <c r="D32" s="76"/>
      <c r="E32" s="76"/>
      <c r="F32" s="76"/>
      <c r="G32" s="76"/>
      <c r="H32" s="76"/>
      <c r="I32" s="76"/>
      <c r="J32" s="76"/>
      <c r="K32" s="76"/>
      <c r="L32" s="76"/>
      <c r="M32" s="76"/>
    </row>
    <row r="33" spans="1:13" x14ac:dyDescent="0.25">
      <c r="A33" s="76"/>
      <c r="B33" s="76"/>
      <c r="C33" s="76"/>
      <c r="D33" s="76"/>
      <c r="E33" s="76"/>
      <c r="F33" s="76"/>
      <c r="G33" s="76"/>
      <c r="H33" s="76"/>
      <c r="I33" s="76"/>
      <c r="J33" s="76"/>
      <c r="K33" s="76"/>
      <c r="L33" s="76"/>
      <c r="M33" s="76"/>
    </row>
    <row r="34" spans="1:13" x14ac:dyDescent="0.25">
      <c r="A34" s="76"/>
      <c r="B34" s="76"/>
      <c r="C34" s="76"/>
      <c r="D34" s="76"/>
      <c r="E34" s="76"/>
      <c r="F34" s="76"/>
      <c r="G34" s="76"/>
      <c r="H34" s="76"/>
      <c r="I34" s="76"/>
      <c r="J34" s="76"/>
      <c r="K34" s="76"/>
      <c r="L34" s="76"/>
      <c r="M34" s="76"/>
    </row>
    <row r="35" spans="1:13" x14ac:dyDescent="0.25">
      <c r="A35" s="76"/>
      <c r="B35" s="76"/>
      <c r="C35" s="76"/>
      <c r="D35" s="76"/>
      <c r="E35" s="76"/>
      <c r="F35" s="76"/>
      <c r="G35" s="76"/>
      <c r="H35" s="76"/>
      <c r="I35" s="76"/>
      <c r="J35" s="76"/>
      <c r="K35" s="76"/>
      <c r="L35" s="76"/>
      <c r="M35" s="76"/>
    </row>
    <row r="36" spans="1:13" x14ac:dyDescent="0.25">
      <c r="A36" s="76"/>
      <c r="B36" s="76"/>
      <c r="C36" s="76"/>
      <c r="D36" s="76"/>
      <c r="E36" s="76"/>
      <c r="F36" s="76"/>
      <c r="G36" s="76"/>
      <c r="H36" s="76"/>
      <c r="I36" s="76"/>
      <c r="J36" s="76"/>
      <c r="K36" s="76"/>
      <c r="L36" s="76"/>
      <c r="M36" s="76"/>
    </row>
    <row r="37" spans="1:13" x14ac:dyDescent="0.25">
      <c r="A37" s="76"/>
      <c r="B37" s="76"/>
      <c r="C37" s="76"/>
      <c r="D37" s="76"/>
      <c r="E37" s="76"/>
      <c r="F37" s="76"/>
      <c r="G37" s="76"/>
      <c r="H37" s="76"/>
      <c r="I37" s="76"/>
      <c r="J37" s="76"/>
      <c r="K37" s="76"/>
      <c r="L37" s="76"/>
      <c r="M37" s="76"/>
    </row>
    <row r="38" spans="1:13" x14ac:dyDescent="0.25">
      <c r="A38" s="76"/>
      <c r="B38" s="76"/>
      <c r="C38" s="76"/>
      <c r="D38" s="76"/>
      <c r="E38" s="76"/>
      <c r="F38" s="76"/>
      <c r="G38" s="76"/>
      <c r="H38" s="76"/>
      <c r="I38" s="76"/>
      <c r="J38" s="76"/>
      <c r="K38" s="76"/>
      <c r="L38" s="76"/>
      <c r="M38" s="76"/>
    </row>
    <row r="39" spans="1:13" x14ac:dyDescent="0.25">
      <c r="A39" s="76"/>
      <c r="B39" s="76"/>
      <c r="C39" s="76"/>
      <c r="D39" s="76"/>
      <c r="E39" s="76"/>
      <c r="F39" s="76"/>
      <c r="G39" s="76"/>
      <c r="H39" s="76"/>
      <c r="I39" s="76"/>
      <c r="J39" s="76"/>
      <c r="K39" s="76"/>
      <c r="L39" s="76"/>
      <c r="M39" s="76"/>
    </row>
    <row r="40" spans="1:13" x14ac:dyDescent="0.25">
      <c r="A40" s="76"/>
      <c r="B40" s="76"/>
      <c r="C40" s="76"/>
      <c r="D40" s="76"/>
      <c r="E40" s="76"/>
      <c r="F40" s="76"/>
      <c r="G40" s="76"/>
      <c r="H40" s="76"/>
      <c r="I40" s="76"/>
      <c r="J40" s="76"/>
      <c r="K40" s="76"/>
      <c r="L40" s="76"/>
      <c r="M40" s="76"/>
    </row>
    <row r="41" spans="1:13" x14ac:dyDescent="0.25">
      <c r="A41" s="76"/>
      <c r="B41" s="76"/>
      <c r="C41" s="76"/>
      <c r="D41" s="76"/>
      <c r="E41" s="76"/>
      <c r="F41" s="76"/>
      <c r="G41" s="76"/>
      <c r="H41" s="76"/>
      <c r="I41" s="76"/>
      <c r="J41" s="76"/>
      <c r="K41" s="76"/>
      <c r="L41" s="76"/>
      <c r="M41" s="76"/>
    </row>
    <row r="42" spans="1:13" x14ac:dyDescent="0.25">
      <c r="B42" s="76"/>
      <c r="C42" s="76"/>
      <c r="D42" s="76"/>
      <c r="E42" s="76"/>
      <c r="F42" s="76"/>
      <c r="G42" s="76"/>
      <c r="H42" s="76"/>
      <c r="I42" s="76"/>
      <c r="J42" s="76"/>
      <c r="K42" s="76"/>
      <c r="L42" s="76"/>
      <c r="M42" s="76"/>
    </row>
    <row r="43" spans="1:13" x14ac:dyDescent="0.25">
      <c r="B43" s="76"/>
      <c r="C43" s="76"/>
      <c r="D43" s="76"/>
      <c r="E43" s="76"/>
      <c r="F43" s="76"/>
      <c r="G43" s="76"/>
      <c r="H43" s="76"/>
      <c r="I43" s="76"/>
      <c r="J43" s="76"/>
      <c r="K43" s="76"/>
      <c r="L43" s="76"/>
      <c r="M43" s="76"/>
    </row>
    <row r="44" spans="1:13" x14ac:dyDescent="0.25">
      <c r="B44" s="76"/>
      <c r="C44" s="76"/>
      <c r="D44" s="76"/>
      <c r="E44" s="76"/>
      <c r="F44" s="76"/>
      <c r="G44" s="76"/>
      <c r="H44" s="76"/>
      <c r="I44" s="76"/>
      <c r="J44" s="76"/>
      <c r="K44" s="76"/>
      <c r="L44" s="76"/>
      <c r="M44" s="76"/>
    </row>
    <row r="45" spans="1:13" x14ac:dyDescent="0.25">
      <c r="B45" s="76"/>
      <c r="C45" s="76"/>
      <c r="D45" s="76"/>
      <c r="E45" s="76"/>
      <c r="F45" s="76"/>
      <c r="G45" s="76"/>
      <c r="H45" s="76"/>
      <c r="I45" s="76"/>
      <c r="J45" s="76"/>
      <c r="K45" s="76"/>
      <c r="L45" s="76"/>
      <c r="M45" s="76"/>
    </row>
    <row r="46" spans="1:13" x14ac:dyDescent="0.25">
      <c r="B46" s="76"/>
      <c r="C46" s="76"/>
      <c r="D46" s="76"/>
      <c r="E46" s="76"/>
      <c r="F46" s="76"/>
      <c r="G46" s="76"/>
      <c r="H46" s="76"/>
      <c r="I46" s="76"/>
      <c r="J46" s="76"/>
      <c r="K46" s="76"/>
      <c r="L46" s="76"/>
      <c r="M46" s="76"/>
    </row>
    <row r="47" spans="1:13" x14ac:dyDescent="0.25">
      <c r="B47" s="76"/>
      <c r="C47" s="76"/>
      <c r="D47" s="76"/>
      <c r="E47" s="76"/>
      <c r="F47" s="76"/>
      <c r="G47" s="76"/>
      <c r="H47" s="76"/>
      <c r="I47" s="76"/>
      <c r="J47" s="76"/>
      <c r="K47" s="76"/>
      <c r="L47" s="76"/>
      <c r="M47" s="76"/>
    </row>
    <row r="48" spans="1:13" x14ac:dyDescent="0.25">
      <c r="B48" s="76"/>
      <c r="C48" s="76"/>
      <c r="D48" s="76"/>
      <c r="E48" s="76"/>
      <c r="F48" s="76"/>
      <c r="G48" s="76"/>
      <c r="H48" s="76"/>
      <c r="I48" s="76"/>
      <c r="J48" s="76"/>
      <c r="K48" s="76"/>
      <c r="L48" s="76"/>
      <c r="M48" s="76"/>
    </row>
    <row r="49" spans="2:13" x14ac:dyDescent="0.25">
      <c r="B49" s="76"/>
      <c r="C49" s="76"/>
      <c r="D49" s="76"/>
      <c r="E49" s="76"/>
      <c r="F49" s="76"/>
      <c r="G49" s="76"/>
      <c r="H49" s="76"/>
      <c r="I49" s="76"/>
      <c r="J49" s="76"/>
      <c r="K49" s="76"/>
      <c r="L49" s="76"/>
      <c r="M49" s="76"/>
    </row>
    <row r="50" spans="2:13" x14ac:dyDescent="0.25">
      <c r="B50" s="76"/>
      <c r="C50" s="76"/>
      <c r="D50" s="76"/>
      <c r="E50" s="76"/>
      <c r="F50" s="76"/>
      <c r="G50" s="76"/>
      <c r="H50" s="76"/>
      <c r="I50" s="76"/>
      <c r="J50" s="76"/>
      <c r="K50" s="76"/>
      <c r="L50" s="76"/>
      <c r="M50" s="76"/>
    </row>
    <row r="51" spans="2:13" x14ac:dyDescent="0.25">
      <c r="B51" s="76"/>
      <c r="C51" s="76"/>
      <c r="D51" s="76"/>
      <c r="E51" s="76"/>
      <c r="F51" s="76"/>
      <c r="G51" s="76"/>
      <c r="H51" s="76"/>
      <c r="I51" s="76"/>
      <c r="J51" s="76"/>
      <c r="K51" s="76"/>
      <c r="L51" s="76"/>
      <c r="M51" s="76"/>
    </row>
    <row r="52" spans="2:13" x14ac:dyDescent="0.25">
      <c r="B52" s="76"/>
      <c r="C52" s="76"/>
      <c r="D52" s="76"/>
      <c r="E52" s="76"/>
      <c r="F52" s="76"/>
      <c r="G52" s="76"/>
      <c r="H52" s="76"/>
      <c r="I52" s="76"/>
      <c r="J52" s="76"/>
      <c r="K52" s="76"/>
      <c r="L52" s="76"/>
      <c r="M52" s="76"/>
    </row>
    <row r="53" spans="2:13" x14ac:dyDescent="0.25">
      <c r="B53" s="76"/>
      <c r="C53" s="76"/>
      <c r="D53" s="76"/>
      <c r="E53" s="76"/>
      <c r="F53" s="76"/>
      <c r="G53" s="76"/>
      <c r="H53" s="76"/>
      <c r="I53" s="76"/>
      <c r="J53" s="76"/>
      <c r="K53" s="76"/>
      <c r="L53" s="76"/>
      <c r="M53" s="76"/>
    </row>
    <row r="54" spans="2:13" x14ac:dyDescent="0.25">
      <c r="B54" s="76"/>
      <c r="C54" s="76"/>
      <c r="D54" s="76"/>
      <c r="E54" s="76"/>
      <c r="F54" s="76"/>
      <c r="G54" s="76"/>
      <c r="H54" s="76"/>
      <c r="I54" s="76"/>
      <c r="J54" s="76"/>
      <c r="K54" s="76"/>
      <c r="L54" s="76"/>
      <c r="M54" s="76"/>
    </row>
    <row r="55" spans="2:13" x14ac:dyDescent="0.25">
      <c r="B55" s="76"/>
      <c r="C55" s="76"/>
      <c r="D55" s="76"/>
      <c r="E55" s="76"/>
      <c r="F55" s="76"/>
      <c r="G55" s="76"/>
      <c r="H55" s="76"/>
      <c r="I55" s="76"/>
      <c r="J55" s="76"/>
      <c r="K55" s="76"/>
      <c r="L55" s="76"/>
      <c r="M55" s="76"/>
    </row>
    <row r="56" spans="2:13" x14ac:dyDescent="0.25">
      <c r="B56" s="76"/>
      <c r="C56" s="76"/>
      <c r="D56" s="76"/>
      <c r="E56" s="76"/>
      <c r="F56" s="76"/>
      <c r="G56" s="76"/>
      <c r="H56" s="76"/>
      <c r="I56" s="76"/>
      <c r="J56" s="76"/>
      <c r="K56" s="76"/>
      <c r="L56" s="76"/>
      <c r="M56" s="76"/>
    </row>
    <row r="57" spans="2:13" x14ac:dyDescent="0.25">
      <c r="B57" s="76"/>
      <c r="C57" s="76"/>
      <c r="D57" s="76"/>
      <c r="E57" s="76"/>
      <c r="F57" s="76"/>
      <c r="G57" s="76"/>
      <c r="H57" s="76"/>
      <c r="I57" s="76"/>
      <c r="J57" s="76"/>
      <c r="K57" s="76"/>
      <c r="L57" s="76"/>
      <c r="M57" s="76"/>
    </row>
    <row r="58" spans="2:13" x14ac:dyDescent="0.25">
      <c r="B58" s="76"/>
      <c r="C58" s="76"/>
      <c r="D58" s="76"/>
      <c r="E58" s="76"/>
      <c r="F58" s="76"/>
      <c r="G58" s="76"/>
      <c r="H58" s="76"/>
      <c r="I58" s="76"/>
      <c r="J58" s="76"/>
      <c r="K58" s="76"/>
      <c r="L58" s="76"/>
      <c r="M58" s="76"/>
    </row>
    <row r="59" spans="2:13" x14ac:dyDescent="0.25">
      <c r="B59" s="76"/>
      <c r="C59" s="76"/>
      <c r="D59" s="76"/>
      <c r="E59" s="76"/>
      <c r="F59" s="76"/>
      <c r="G59" s="76"/>
      <c r="H59" s="76"/>
      <c r="I59" s="76"/>
      <c r="J59" s="76"/>
      <c r="K59" s="76"/>
      <c r="L59" s="76"/>
      <c r="M59" s="76"/>
    </row>
    <row r="60" spans="2:13" x14ac:dyDescent="0.25">
      <c r="B60" s="76"/>
      <c r="C60" s="76"/>
      <c r="D60" s="76"/>
      <c r="E60" s="76"/>
      <c r="F60" s="76"/>
      <c r="G60" s="76"/>
      <c r="H60" s="76"/>
      <c r="I60" s="76"/>
      <c r="J60" s="76"/>
      <c r="K60" s="76"/>
      <c r="L60" s="76"/>
      <c r="M60" s="76"/>
    </row>
    <row r="61" spans="2:13" x14ac:dyDescent="0.25">
      <c r="B61" s="76"/>
      <c r="C61" s="76"/>
      <c r="D61" s="76"/>
      <c r="E61" s="76"/>
      <c r="F61" s="76"/>
      <c r="G61" s="76"/>
      <c r="H61" s="76"/>
      <c r="I61" s="76"/>
      <c r="J61" s="76"/>
      <c r="K61" s="76"/>
      <c r="L61" s="76"/>
      <c r="M61" s="76"/>
    </row>
    <row r="62" spans="2:13" x14ac:dyDescent="0.25">
      <c r="B62" s="76"/>
      <c r="C62" s="76"/>
      <c r="D62" s="76"/>
      <c r="E62" s="76"/>
      <c r="F62" s="76"/>
      <c r="G62" s="76"/>
      <c r="H62" s="76"/>
      <c r="I62" s="76"/>
      <c r="J62" s="76"/>
      <c r="K62" s="76"/>
      <c r="L62" s="76"/>
      <c r="M62" s="76"/>
    </row>
    <row r="63" spans="2:13" x14ac:dyDescent="0.25">
      <c r="B63" s="76"/>
      <c r="C63" s="76"/>
      <c r="D63" s="76"/>
      <c r="E63" s="76"/>
      <c r="F63" s="76"/>
      <c r="G63" s="76"/>
      <c r="H63" s="76"/>
      <c r="I63" s="76"/>
      <c r="J63" s="76"/>
      <c r="K63" s="76"/>
      <c r="L63" s="76"/>
      <c r="M63" s="76"/>
    </row>
    <row r="64" spans="2:13" x14ac:dyDescent="0.25">
      <c r="B64" s="76"/>
      <c r="C64" s="76"/>
      <c r="D64" s="76"/>
      <c r="E64" s="76"/>
      <c r="F64" s="76"/>
      <c r="G64" s="76"/>
      <c r="H64" s="76"/>
      <c r="I64" s="76"/>
      <c r="J64" s="76"/>
      <c r="K64" s="76"/>
      <c r="L64" s="76"/>
      <c r="M64" s="76"/>
    </row>
    <row r="65" spans="2:13" x14ac:dyDescent="0.25">
      <c r="B65" s="76"/>
      <c r="C65" s="76"/>
      <c r="D65" s="76"/>
      <c r="E65" s="76"/>
      <c r="F65" s="76"/>
      <c r="G65" s="76"/>
      <c r="H65" s="76"/>
      <c r="I65" s="76"/>
      <c r="J65" s="76"/>
      <c r="K65" s="76"/>
      <c r="L65" s="76"/>
      <c r="M65" s="76"/>
    </row>
    <row r="66" spans="2:13" x14ac:dyDescent="0.25">
      <c r="B66" s="76"/>
      <c r="C66" s="76"/>
      <c r="D66" s="76"/>
      <c r="E66" s="76"/>
      <c r="F66" s="76"/>
      <c r="G66" s="76"/>
      <c r="H66" s="76"/>
      <c r="I66" s="76"/>
      <c r="J66" s="76"/>
      <c r="K66" s="76"/>
      <c r="L66" s="76"/>
      <c r="M66" s="76"/>
    </row>
    <row r="67" spans="2:13" x14ac:dyDescent="0.25">
      <c r="B67" s="76"/>
      <c r="C67" s="76"/>
      <c r="D67" s="76"/>
      <c r="E67" s="76"/>
      <c r="F67" s="76"/>
      <c r="G67" s="76"/>
      <c r="H67" s="76"/>
      <c r="I67" s="76"/>
      <c r="J67" s="76"/>
      <c r="K67" s="76"/>
      <c r="L67" s="76"/>
      <c r="M67" s="76"/>
    </row>
  </sheetData>
  <mergeCells count="3">
    <mergeCell ref="A3:A4"/>
    <mergeCell ref="B3:C3"/>
    <mergeCell ref="C18:C19"/>
  </mergeCells>
  <pageMargins left="0.7" right="0.19685039370078738" top="3.9370078740157487E-2" bottom="3.9370078740157487E-2" header="0" footer="0.3"/>
  <pageSetup paperSize="9" orientation="landscape"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sheetPr codeName="Hoja59">
    <tabColor rgb="FF00B050"/>
  </sheetPr>
  <dimension ref="A1:K136"/>
  <sheetViews>
    <sheetView zoomScaleNormal="100" workbookViewId="0">
      <selection activeCell="C23" sqref="C23"/>
    </sheetView>
  </sheetViews>
  <sheetFormatPr baseColWidth="10" defaultRowHeight="15" x14ac:dyDescent="0.25"/>
  <cols>
    <col min="1" max="1" width="52.7109375" style="74" customWidth="1"/>
    <col min="2" max="2" width="17.7109375" style="74" customWidth="1"/>
    <col min="3" max="3" width="20" style="74" bestFit="1" customWidth="1"/>
    <col min="4" max="10" width="17.7109375" style="74" customWidth="1"/>
    <col min="11" max="16384" width="11.42578125" style="74"/>
  </cols>
  <sheetData>
    <row r="1" spans="1:11" ht="18.75" x14ac:dyDescent="0.3">
      <c r="A1" s="223" t="s">
        <v>993</v>
      </c>
      <c r="B1" s="157"/>
      <c r="C1" s="157"/>
      <c r="D1" s="157"/>
      <c r="E1" s="157"/>
    </row>
    <row r="2" spans="1:11" x14ac:dyDescent="0.25">
      <c r="A2" s="157"/>
      <c r="B2" s="157"/>
      <c r="C2" s="157"/>
      <c r="D2" s="157"/>
      <c r="E2" s="157"/>
    </row>
    <row r="3" spans="1:11" ht="24" x14ac:dyDescent="0.25">
      <c r="A3" s="416" t="s">
        <v>1532</v>
      </c>
      <c r="B3" s="373" t="s">
        <v>1533</v>
      </c>
      <c r="C3" s="373" t="s">
        <v>1534</v>
      </c>
      <c r="D3" s="374" t="s">
        <v>26</v>
      </c>
      <c r="E3" s="76"/>
      <c r="F3" s="76"/>
      <c r="G3" s="76"/>
    </row>
    <row r="4" spans="1:11" x14ac:dyDescent="0.25">
      <c r="A4" s="384" t="s">
        <v>1535</v>
      </c>
      <c r="B4" s="387">
        <v>98641.19</v>
      </c>
      <c r="C4" s="387">
        <v>333425.46999999997</v>
      </c>
      <c r="D4" s="830">
        <v>432066.66</v>
      </c>
      <c r="E4" s="76"/>
      <c r="F4" s="76"/>
      <c r="G4" s="76"/>
    </row>
    <row r="5" spans="1:11" x14ac:dyDescent="0.25">
      <c r="A5" s="384" t="s">
        <v>1536</v>
      </c>
      <c r="B5" s="387">
        <v>3058550.68</v>
      </c>
      <c r="C5" s="387">
        <v>3337583.87</v>
      </c>
      <c r="D5" s="830">
        <v>6396134.5499999998</v>
      </c>
      <c r="E5" s="76"/>
      <c r="F5" s="76"/>
      <c r="G5" s="76"/>
      <c r="H5" s="76"/>
      <c r="I5" s="76"/>
      <c r="J5" s="76"/>
      <c r="K5" s="76"/>
    </row>
    <row r="6" spans="1:11" x14ac:dyDescent="0.25">
      <c r="A6" s="384" t="s">
        <v>1537</v>
      </c>
      <c r="B6" s="387">
        <v>6920617.7699999996</v>
      </c>
      <c r="C6" s="387">
        <v>14414779.17</v>
      </c>
      <c r="D6" s="830">
        <v>21335396.93</v>
      </c>
      <c r="E6" s="76"/>
      <c r="F6" s="76"/>
      <c r="G6" s="76"/>
      <c r="H6" s="76"/>
      <c r="I6" s="76"/>
      <c r="J6" s="76"/>
      <c r="K6" s="76"/>
    </row>
    <row r="7" spans="1:11" x14ac:dyDescent="0.25">
      <c r="A7" s="384" t="s">
        <v>1538</v>
      </c>
      <c r="B7" s="387">
        <v>0</v>
      </c>
      <c r="C7" s="387">
        <v>0</v>
      </c>
      <c r="D7" s="830">
        <v>0</v>
      </c>
      <c r="E7" s="76"/>
      <c r="F7" s="76"/>
      <c r="G7" s="76"/>
      <c r="H7" s="76"/>
      <c r="I7" s="76"/>
      <c r="J7" s="76"/>
      <c r="K7" s="76"/>
    </row>
    <row r="8" spans="1:11" x14ac:dyDescent="0.25">
      <c r="A8" s="384" t="s">
        <v>1539</v>
      </c>
      <c r="B8" s="387">
        <v>2157206.7400000002</v>
      </c>
      <c r="C8" s="387">
        <v>2446278.7000000002</v>
      </c>
      <c r="D8" s="830">
        <v>4603485.4400000004</v>
      </c>
      <c r="E8" s="76"/>
      <c r="F8" s="76"/>
      <c r="G8" s="76"/>
      <c r="H8" s="76"/>
      <c r="I8" s="76"/>
      <c r="J8" s="76"/>
      <c r="K8" s="76"/>
    </row>
    <row r="9" spans="1:11" x14ac:dyDescent="0.25">
      <c r="A9" s="385" t="s">
        <v>1540</v>
      </c>
      <c r="B9" s="388">
        <v>12235016.380000001</v>
      </c>
      <c r="C9" s="388">
        <v>20532067.210000001</v>
      </c>
      <c r="D9" s="830">
        <f>SUM(D4:D8)</f>
        <v>32767083.580000002</v>
      </c>
      <c r="E9" s="76"/>
      <c r="F9" s="76"/>
      <c r="G9" s="76"/>
      <c r="H9" s="76"/>
      <c r="I9" s="76"/>
      <c r="J9" s="76"/>
      <c r="K9" s="76"/>
    </row>
    <row r="10" spans="1:11" x14ac:dyDescent="0.25">
      <c r="A10" s="384" t="s">
        <v>1541</v>
      </c>
      <c r="B10" s="387">
        <f>184903+6496.56</f>
        <v>191399.56</v>
      </c>
      <c r="C10" s="387">
        <f>1902.75+6477.69</f>
        <v>8380.4399999999987</v>
      </c>
      <c r="D10" s="388">
        <f>SUM(B10:C10)</f>
        <v>199780</v>
      </c>
      <c r="E10" s="76"/>
      <c r="F10" s="76"/>
      <c r="G10" s="76"/>
      <c r="H10" s="76"/>
      <c r="I10" s="76"/>
      <c r="J10" s="76"/>
      <c r="K10" s="76"/>
    </row>
    <row r="11" spans="1:11" x14ac:dyDescent="0.25">
      <c r="A11" s="384" t="s">
        <v>578</v>
      </c>
      <c r="B11" s="415">
        <v>12419919.380000001</v>
      </c>
      <c r="C11" s="415">
        <v>20533969.960000001</v>
      </c>
      <c r="D11" s="388">
        <f>SUM(D9+D10)</f>
        <v>32966863.580000002</v>
      </c>
      <c r="E11" s="76"/>
      <c r="F11" s="76"/>
      <c r="G11" s="76"/>
      <c r="H11" s="76"/>
      <c r="I11" s="76"/>
      <c r="J11" s="76"/>
      <c r="K11" s="76"/>
    </row>
    <row r="12" spans="1:11" x14ac:dyDescent="0.25">
      <c r="B12" s="76"/>
      <c r="C12" s="76"/>
      <c r="D12" s="76"/>
      <c r="E12" s="76"/>
      <c r="F12" s="76"/>
      <c r="G12" s="76"/>
      <c r="H12" s="76"/>
      <c r="I12" s="76"/>
      <c r="J12" s="76"/>
      <c r="K12" s="76"/>
    </row>
    <row r="13" spans="1:11" x14ac:dyDescent="0.25">
      <c r="B13" s="76"/>
      <c r="C13" s="76"/>
      <c r="D13" s="76"/>
      <c r="E13" s="76"/>
      <c r="F13" s="76"/>
      <c r="G13" s="76"/>
      <c r="H13" s="76"/>
      <c r="I13" s="76"/>
      <c r="J13" s="76"/>
      <c r="K13" s="76"/>
    </row>
    <row r="14" spans="1:11" x14ac:dyDescent="0.25">
      <c r="B14" s="76"/>
      <c r="C14" s="76"/>
      <c r="D14" s="76"/>
      <c r="E14" s="76"/>
      <c r="F14" s="76"/>
      <c r="G14" s="76"/>
      <c r="H14" s="76"/>
      <c r="I14" s="76"/>
      <c r="J14" s="76"/>
      <c r="K14" s="76"/>
    </row>
    <row r="15" spans="1:11" x14ac:dyDescent="0.25">
      <c r="B15" s="76"/>
      <c r="C15" s="76"/>
      <c r="D15" s="76"/>
      <c r="E15" s="76"/>
      <c r="F15" s="76"/>
      <c r="G15" s="76"/>
      <c r="H15" s="76"/>
      <c r="I15" s="76"/>
      <c r="J15" s="76"/>
      <c r="K15" s="76"/>
    </row>
    <row r="16" spans="1:11" x14ac:dyDescent="0.25">
      <c r="B16" s="76"/>
      <c r="C16" s="76"/>
      <c r="D16" s="76"/>
      <c r="E16" s="76"/>
      <c r="F16" s="76"/>
      <c r="G16" s="76"/>
      <c r="H16" s="76"/>
      <c r="I16" s="76"/>
      <c r="J16" s="76"/>
      <c r="K16" s="76"/>
    </row>
    <row r="17" spans="2:11" x14ac:dyDescent="0.25">
      <c r="B17" s="76"/>
      <c r="C17" s="76"/>
      <c r="D17" s="76"/>
      <c r="E17" s="76"/>
      <c r="F17" s="76"/>
      <c r="G17" s="76"/>
      <c r="H17" s="76"/>
      <c r="I17" s="76"/>
      <c r="J17" s="76"/>
      <c r="K17" s="76"/>
    </row>
    <row r="18" spans="2:11" x14ac:dyDescent="0.25">
      <c r="B18" s="76"/>
      <c r="C18" s="76"/>
      <c r="D18" s="76"/>
      <c r="E18" s="76"/>
      <c r="F18" s="76"/>
      <c r="G18" s="76"/>
      <c r="H18" s="76"/>
      <c r="I18" s="76"/>
      <c r="J18" s="76"/>
      <c r="K18" s="76"/>
    </row>
    <row r="19" spans="2:11" x14ac:dyDescent="0.25">
      <c r="B19" s="76"/>
      <c r="C19" s="76"/>
      <c r="D19" s="76"/>
      <c r="E19" s="76"/>
      <c r="F19" s="76"/>
      <c r="G19" s="76"/>
      <c r="H19" s="76"/>
      <c r="I19" s="76"/>
      <c r="J19" s="76"/>
      <c r="K19" s="76"/>
    </row>
    <row r="20" spans="2:11" x14ac:dyDescent="0.25">
      <c r="B20" s="76"/>
      <c r="C20" s="76"/>
      <c r="D20" s="76"/>
      <c r="E20" s="76"/>
      <c r="F20" s="76"/>
      <c r="G20" s="76"/>
      <c r="H20" s="76"/>
      <c r="I20" s="76"/>
      <c r="J20" s="76"/>
      <c r="K20" s="76"/>
    </row>
    <row r="21" spans="2:11" x14ac:dyDescent="0.25">
      <c r="B21" s="76"/>
      <c r="C21" s="76"/>
      <c r="D21" s="76"/>
      <c r="E21" s="76"/>
      <c r="F21" s="76"/>
      <c r="G21" s="76"/>
      <c r="H21" s="76"/>
      <c r="I21" s="76"/>
      <c r="J21" s="76"/>
      <c r="K21" s="76"/>
    </row>
    <row r="22" spans="2:11" x14ac:dyDescent="0.25">
      <c r="B22" s="76"/>
      <c r="C22" s="76"/>
      <c r="D22" s="76"/>
      <c r="E22" s="76"/>
      <c r="F22" s="76"/>
      <c r="G22" s="76"/>
      <c r="H22" s="76"/>
      <c r="I22" s="76"/>
      <c r="J22" s="76"/>
      <c r="K22" s="76"/>
    </row>
    <row r="23" spans="2:11" x14ac:dyDescent="0.25">
      <c r="B23" s="76"/>
      <c r="C23" s="76"/>
      <c r="D23" s="76"/>
      <c r="E23" s="76"/>
      <c r="F23" s="76"/>
      <c r="G23" s="76"/>
      <c r="H23" s="76"/>
      <c r="I23" s="76"/>
      <c r="J23" s="76"/>
      <c r="K23" s="76"/>
    </row>
    <row r="24" spans="2:11" x14ac:dyDescent="0.25">
      <c r="B24" s="76"/>
      <c r="C24" s="76"/>
      <c r="D24" s="76"/>
      <c r="E24" s="76"/>
      <c r="F24" s="76"/>
      <c r="G24" s="76"/>
      <c r="H24" s="76"/>
      <c r="I24" s="76"/>
      <c r="J24" s="76"/>
      <c r="K24" s="76"/>
    </row>
    <row r="25" spans="2:11" x14ac:dyDescent="0.25">
      <c r="B25" s="76"/>
      <c r="C25" s="76"/>
      <c r="D25" s="76"/>
      <c r="E25" s="76"/>
      <c r="F25" s="76"/>
      <c r="G25" s="76"/>
      <c r="H25" s="76"/>
      <c r="I25" s="76"/>
      <c r="J25" s="76"/>
      <c r="K25" s="76"/>
    </row>
    <row r="26" spans="2:11" x14ac:dyDescent="0.25">
      <c r="B26" s="76"/>
      <c r="C26" s="76"/>
      <c r="D26" s="76"/>
      <c r="E26" s="76"/>
      <c r="F26" s="76"/>
      <c r="G26" s="76"/>
      <c r="H26" s="76"/>
      <c r="I26" s="76"/>
      <c r="J26" s="76"/>
      <c r="K26" s="76"/>
    </row>
    <row r="27" spans="2:11" x14ac:dyDescent="0.25">
      <c r="B27" s="76"/>
      <c r="C27" s="76"/>
      <c r="D27" s="76"/>
      <c r="E27" s="76"/>
      <c r="F27" s="76"/>
      <c r="G27" s="76"/>
      <c r="H27" s="76"/>
      <c r="I27" s="76"/>
      <c r="J27" s="76"/>
      <c r="K27" s="76"/>
    </row>
    <row r="28" spans="2:11" x14ac:dyDescent="0.25">
      <c r="B28" s="76"/>
      <c r="C28" s="76"/>
      <c r="D28" s="76"/>
      <c r="E28" s="76"/>
      <c r="F28" s="76"/>
      <c r="G28" s="76"/>
      <c r="H28" s="76"/>
      <c r="I28" s="76"/>
      <c r="J28" s="76"/>
      <c r="K28" s="76"/>
    </row>
    <row r="29" spans="2:11" x14ac:dyDescent="0.25">
      <c r="B29" s="76"/>
      <c r="C29" s="76"/>
      <c r="D29" s="76"/>
      <c r="E29" s="76"/>
      <c r="F29" s="76"/>
      <c r="G29" s="76"/>
      <c r="H29" s="76"/>
      <c r="I29" s="76"/>
      <c r="J29" s="76"/>
      <c r="K29" s="76"/>
    </row>
    <row r="30" spans="2:11" x14ac:dyDescent="0.25">
      <c r="B30" s="76"/>
      <c r="C30" s="76"/>
      <c r="D30" s="76"/>
      <c r="E30" s="76"/>
      <c r="F30" s="76"/>
      <c r="G30" s="76"/>
      <c r="H30" s="76"/>
      <c r="I30" s="76"/>
      <c r="J30" s="76"/>
      <c r="K30" s="76"/>
    </row>
    <row r="31" spans="2:11" x14ac:dyDescent="0.25">
      <c r="B31" s="76"/>
      <c r="C31" s="76"/>
      <c r="D31" s="76"/>
      <c r="E31" s="76"/>
      <c r="F31" s="76"/>
      <c r="G31" s="76"/>
      <c r="H31" s="76"/>
      <c r="I31" s="76"/>
      <c r="J31" s="76"/>
      <c r="K31" s="76"/>
    </row>
    <row r="32" spans="2:11" x14ac:dyDescent="0.25">
      <c r="B32" s="76"/>
      <c r="C32" s="76"/>
      <c r="D32" s="76"/>
      <c r="E32" s="76"/>
      <c r="F32" s="76"/>
      <c r="G32" s="76"/>
      <c r="H32" s="76"/>
      <c r="I32" s="76"/>
      <c r="J32" s="76"/>
      <c r="K32" s="76"/>
    </row>
    <row r="33" spans="2:11" x14ac:dyDescent="0.25">
      <c r="B33" s="76"/>
      <c r="C33" s="76"/>
      <c r="D33" s="76"/>
      <c r="E33" s="76"/>
      <c r="F33" s="76"/>
      <c r="G33" s="76"/>
      <c r="H33" s="76"/>
      <c r="I33" s="76"/>
      <c r="J33" s="76"/>
      <c r="K33" s="76"/>
    </row>
    <row r="34" spans="2:11" x14ac:dyDescent="0.25">
      <c r="B34" s="76"/>
      <c r="C34" s="76"/>
      <c r="D34" s="76"/>
      <c r="E34" s="76"/>
      <c r="F34" s="76"/>
      <c r="G34" s="76"/>
      <c r="H34" s="76"/>
      <c r="I34" s="76"/>
      <c r="J34" s="76"/>
      <c r="K34" s="76"/>
    </row>
    <row r="35" spans="2:11" x14ac:dyDescent="0.25">
      <c r="B35" s="76"/>
      <c r="C35" s="76"/>
      <c r="D35" s="76"/>
      <c r="E35" s="76"/>
      <c r="F35" s="76"/>
      <c r="G35" s="76"/>
      <c r="H35" s="76"/>
      <c r="I35" s="76"/>
      <c r="J35" s="76"/>
      <c r="K35" s="76"/>
    </row>
    <row r="36" spans="2:11" x14ac:dyDescent="0.25">
      <c r="B36" s="76"/>
      <c r="C36" s="76"/>
      <c r="D36" s="76"/>
      <c r="E36" s="76"/>
      <c r="F36" s="76"/>
      <c r="G36" s="76"/>
      <c r="H36" s="76"/>
      <c r="I36" s="76"/>
      <c r="J36" s="76"/>
      <c r="K36" s="76"/>
    </row>
    <row r="37" spans="2:11" x14ac:dyDescent="0.25">
      <c r="B37" s="76"/>
      <c r="C37" s="76"/>
      <c r="D37" s="76"/>
      <c r="E37" s="76"/>
      <c r="F37" s="76"/>
      <c r="G37" s="76"/>
      <c r="H37" s="76"/>
      <c r="I37" s="76"/>
      <c r="J37" s="76"/>
      <c r="K37" s="76"/>
    </row>
    <row r="38" spans="2:11" x14ac:dyDescent="0.25">
      <c r="B38" s="76"/>
      <c r="C38" s="76"/>
      <c r="D38" s="76"/>
      <c r="E38" s="76"/>
      <c r="F38" s="76"/>
      <c r="G38" s="76"/>
      <c r="H38" s="76"/>
      <c r="I38" s="76"/>
      <c r="J38" s="76"/>
      <c r="K38" s="76"/>
    </row>
    <row r="39" spans="2:11" x14ac:dyDescent="0.25">
      <c r="B39" s="76"/>
      <c r="C39" s="76"/>
      <c r="D39" s="76"/>
      <c r="E39" s="76"/>
      <c r="F39" s="76"/>
      <c r="G39" s="76"/>
      <c r="H39" s="76"/>
      <c r="I39" s="76"/>
      <c r="J39" s="76"/>
      <c r="K39" s="76"/>
    </row>
    <row r="40" spans="2:11" x14ac:dyDescent="0.25">
      <c r="B40" s="76"/>
      <c r="C40" s="76"/>
      <c r="D40" s="76"/>
      <c r="E40" s="76"/>
      <c r="F40" s="76"/>
      <c r="G40" s="76"/>
      <c r="H40" s="76"/>
      <c r="I40" s="76"/>
      <c r="J40" s="76"/>
      <c r="K40" s="76"/>
    </row>
    <row r="41" spans="2:11" x14ac:dyDescent="0.25">
      <c r="B41" s="76"/>
      <c r="C41" s="76"/>
      <c r="D41" s="76"/>
      <c r="E41" s="76"/>
      <c r="F41" s="76"/>
      <c r="G41" s="76"/>
      <c r="H41" s="76"/>
      <c r="I41" s="76"/>
      <c r="J41" s="76"/>
      <c r="K41" s="76"/>
    </row>
    <row r="42" spans="2:11" x14ac:dyDescent="0.25">
      <c r="B42" s="76"/>
      <c r="C42" s="76"/>
      <c r="D42" s="76"/>
      <c r="E42" s="76"/>
      <c r="F42" s="76"/>
      <c r="G42" s="76"/>
      <c r="H42" s="76"/>
      <c r="I42" s="76"/>
      <c r="J42" s="76"/>
      <c r="K42" s="76"/>
    </row>
    <row r="43" spans="2:11" x14ac:dyDescent="0.25">
      <c r="B43" s="76"/>
      <c r="C43" s="76"/>
      <c r="D43" s="76"/>
      <c r="E43" s="76"/>
      <c r="F43" s="76"/>
      <c r="G43" s="76"/>
      <c r="H43" s="76"/>
      <c r="I43" s="76"/>
      <c r="J43" s="76"/>
      <c r="K43" s="76"/>
    </row>
    <row r="44" spans="2:11" x14ac:dyDescent="0.25">
      <c r="B44" s="76"/>
      <c r="C44" s="76"/>
      <c r="D44" s="76"/>
      <c r="E44" s="76"/>
      <c r="F44" s="76"/>
      <c r="G44" s="76"/>
      <c r="H44" s="76"/>
      <c r="I44" s="76"/>
      <c r="J44" s="76"/>
      <c r="K44" s="76"/>
    </row>
    <row r="45" spans="2:11" x14ac:dyDescent="0.25">
      <c r="B45" s="76"/>
      <c r="C45" s="76"/>
      <c r="D45" s="76"/>
      <c r="E45" s="76"/>
      <c r="F45" s="76"/>
      <c r="G45" s="76"/>
      <c r="H45" s="76"/>
      <c r="I45" s="76"/>
      <c r="J45" s="76"/>
      <c r="K45" s="76"/>
    </row>
    <row r="46" spans="2:11" x14ac:dyDescent="0.25">
      <c r="B46" s="76"/>
      <c r="C46" s="76"/>
      <c r="D46" s="76"/>
      <c r="E46" s="76"/>
      <c r="F46" s="76"/>
      <c r="G46" s="76"/>
      <c r="H46" s="76"/>
      <c r="I46" s="76"/>
      <c r="J46" s="76"/>
      <c r="K46" s="76"/>
    </row>
    <row r="47" spans="2:11" x14ac:dyDescent="0.25">
      <c r="B47" s="76"/>
      <c r="C47" s="76"/>
      <c r="D47" s="76"/>
      <c r="E47" s="76"/>
      <c r="F47" s="76"/>
      <c r="G47" s="76"/>
      <c r="H47" s="76"/>
      <c r="I47" s="76"/>
      <c r="J47" s="76"/>
      <c r="K47" s="76"/>
    </row>
    <row r="48" spans="2:11" x14ac:dyDescent="0.25">
      <c r="B48" s="76"/>
      <c r="C48" s="76"/>
      <c r="D48" s="76"/>
      <c r="E48" s="76"/>
      <c r="F48" s="76"/>
      <c r="G48" s="76"/>
      <c r="H48" s="76"/>
      <c r="I48" s="76"/>
      <c r="J48" s="76"/>
      <c r="K48" s="76"/>
    </row>
    <row r="49" spans="2:11" x14ac:dyDescent="0.25">
      <c r="B49" s="76"/>
      <c r="C49" s="76"/>
      <c r="D49" s="76"/>
      <c r="E49" s="76"/>
      <c r="F49" s="76"/>
      <c r="G49" s="76"/>
      <c r="H49" s="76"/>
      <c r="I49" s="76"/>
      <c r="J49" s="76"/>
      <c r="K49" s="76"/>
    </row>
    <row r="50" spans="2:11" x14ac:dyDescent="0.25">
      <c r="B50" s="76"/>
      <c r="C50" s="76"/>
      <c r="D50" s="76"/>
      <c r="E50" s="76"/>
      <c r="F50" s="76"/>
      <c r="G50" s="76"/>
      <c r="H50" s="76"/>
      <c r="I50" s="76"/>
      <c r="J50" s="76"/>
      <c r="K50" s="76"/>
    </row>
    <row r="51" spans="2:11" x14ac:dyDescent="0.25">
      <c r="B51" s="76"/>
      <c r="C51" s="76"/>
      <c r="D51" s="76"/>
      <c r="E51" s="76"/>
      <c r="F51" s="76"/>
      <c r="G51" s="76"/>
      <c r="H51" s="76"/>
      <c r="I51" s="76"/>
      <c r="J51" s="76"/>
      <c r="K51" s="76"/>
    </row>
    <row r="52" spans="2:11" x14ac:dyDescent="0.25">
      <c r="B52" s="76"/>
      <c r="C52" s="76"/>
      <c r="D52" s="76"/>
      <c r="E52" s="76"/>
      <c r="F52" s="76"/>
      <c r="G52" s="76"/>
      <c r="H52" s="76"/>
      <c r="I52" s="76"/>
      <c r="J52" s="76"/>
      <c r="K52" s="76"/>
    </row>
    <row r="53" spans="2:11" x14ac:dyDescent="0.25">
      <c r="B53" s="76"/>
      <c r="C53" s="76"/>
      <c r="D53" s="76"/>
      <c r="E53" s="76"/>
      <c r="F53" s="76"/>
      <c r="G53" s="76"/>
      <c r="H53" s="76"/>
      <c r="I53" s="76"/>
      <c r="J53" s="76"/>
      <c r="K53" s="76"/>
    </row>
    <row r="54" spans="2:11" x14ac:dyDescent="0.25">
      <c r="B54" s="76"/>
      <c r="C54" s="76"/>
      <c r="D54" s="76"/>
      <c r="E54" s="76"/>
      <c r="F54" s="76"/>
      <c r="G54" s="76"/>
      <c r="H54" s="76"/>
      <c r="I54" s="76"/>
      <c r="J54" s="76"/>
      <c r="K54" s="76"/>
    </row>
    <row r="55" spans="2:11" x14ac:dyDescent="0.25">
      <c r="B55" s="76"/>
      <c r="C55" s="76"/>
      <c r="D55" s="76"/>
      <c r="E55" s="76"/>
      <c r="F55" s="76"/>
      <c r="G55" s="76"/>
      <c r="H55" s="76"/>
      <c r="I55" s="76"/>
      <c r="J55" s="76"/>
      <c r="K55" s="76"/>
    </row>
    <row r="56" spans="2:11" x14ac:dyDescent="0.25">
      <c r="B56" s="76"/>
      <c r="C56" s="76"/>
      <c r="D56" s="76"/>
      <c r="E56" s="76"/>
      <c r="F56" s="76"/>
      <c r="G56" s="76"/>
      <c r="H56" s="76"/>
      <c r="I56" s="76"/>
      <c r="J56" s="76"/>
      <c r="K56" s="76"/>
    </row>
    <row r="57" spans="2:11" x14ac:dyDescent="0.25">
      <c r="B57" s="76"/>
      <c r="C57" s="76"/>
      <c r="D57" s="76"/>
      <c r="E57" s="76"/>
      <c r="F57" s="76"/>
      <c r="G57" s="76"/>
      <c r="H57" s="76"/>
      <c r="I57" s="76"/>
      <c r="J57" s="76"/>
      <c r="K57" s="76"/>
    </row>
    <row r="58" spans="2:11" x14ac:dyDescent="0.25">
      <c r="B58" s="76"/>
      <c r="C58" s="76"/>
      <c r="D58" s="76"/>
      <c r="E58" s="76"/>
      <c r="F58" s="76"/>
      <c r="G58" s="76"/>
      <c r="H58" s="76"/>
      <c r="I58" s="76"/>
      <c r="J58" s="76"/>
      <c r="K58" s="76"/>
    </row>
    <row r="59" spans="2:11" x14ac:dyDescent="0.25">
      <c r="B59" s="76"/>
      <c r="C59" s="76"/>
      <c r="D59" s="76"/>
      <c r="E59" s="76"/>
      <c r="F59" s="76"/>
      <c r="G59" s="76"/>
      <c r="H59" s="76"/>
      <c r="I59" s="76"/>
      <c r="J59" s="76"/>
      <c r="K59" s="76"/>
    </row>
    <row r="60" spans="2:11" x14ac:dyDescent="0.25">
      <c r="B60" s="76"/>
      <c r="C60" s="76"/>
      <c r="D60" s="76"/>
      <c r="E60" s="76"/>
      <c r="F60" s="76"/>
      <c r="G60" s="76"/>
      <c r="H60" s="76"/>
      <c r="I60" s="76"/>
      <c r="J60" s="76"/>
      <c r="K60" s="76"/>
    </row>
    <row r="61" spans="2:11" x14ac:dyDescent="0.25">
      <c r="B61" s="76"/>
      <c r="C61" s="76"/>
      <c r="D61" s="76"/>
      <c r="E61" s="76"/>
      <c r="F61" s="76"/>
      <c r="G61" s="76"/>
      <c r="H61" s="76"/>
      <c r="I61" s="76"/>
      <c r="J61" s="76"/>
      <c r="K61" s="76"/>
    </row>
    <row r="62" spans="2:11" x14ac:dyDescent="0.25">
      <c r="B62" s="76"/>
      <c r="C62" s="76"/>
      <c r="D62" s="76"/>
      <c r="E62" s="76"/>
      <c r="F62" s="76"/>
      <c r="G62" s="76"/>
      <c r="H62" s="76"/>
      <c r="I62" s="76"/>
      <c r="J62" s="76"/>
      <c r="K62" s="76"/>
    </row>
    <row r="63" spans="2:11" x14ac:dyDescent="0.25">
      <c r="B63" s="76"/>
      <c r="C63" s="76"/>
      <c r="D63" s="76"/>
      <c r="E63" s="76"/>
      <c r="F63" s="76"/>
      <c r="G63" s="76"/>
      <c r="H63" s="76"/>
      <c r="I63" s="76"/>
      <c r="J63" s="76"/>
      <c r="K63" s="76"/>
    </row>
    <row r="64" spans="2:11" x14ac:dyDescent="0.25">
      <c r="B64" s="76"/>
      <c r="C64" s="76"/>
      <c r="D64" s="76"/>
      <c r="E64" s="76"/>
      <c r="F64" s="76"/>
      <c r="G64" s="76"/>
      <c r="H64" s="76"/>
      <c r="I64" s="76"/>
      <c r="J64" s="76"/>
      <c r="K64" s="76"/>
    </row>
    <row r="65" spans="2:11" x14ac:dyDescent="0.25">
      <c r="B65" s="76"/>
      <c r="C65" s="76"/>
      <c r="D65" s="76"/>
      <c r="E65" s="76"/>
      <c r="F65" s="76"/>
      <c r="G65" s="76"/>
      <c r="H65" s="76"/>
      <c r="I65" s="76"/>
      <c r="J65" s="76"/>
      <c r="K65" s="76"/>
    </row>
    <row r="66" spans="2:11" x14ac:dyDescent="0.25">
      <c r="B66" s="76"/>
      <c r="C66" s="76"/>
      <c r="D66" s="76"/>
      <c r="E66" s="76"/>
      <c r="F66" s="76"/>
      <c r="G66" s="76"/>
      <c r="H66" s="76"/>
      <c r="I66" s="76"/>
      <c r="J66" s="76"/>
      <c r="K66" s="76"/>
    </row>
    <row r="67" spans="2:11" x14ac:dyDescent="0.25">
      <c r="B67" s="76"/>
      <c r="C67" s="76"/>
      <c r="D67" s="76"/>
      <c r="E67" s="76"/>
      <c r="F67" s="76"/>
      <c r="G67" s="76"/>
      <c r="H67" s="76"/>
      <c r="I67" s="76"/>
      <c r="J67" s="76"/>
      <c r="K67" s="76"/>
    </row>
    <row r="68" spans="2:11" x14ac:dyDescent="0.25">
      <c r="B68" s="76"/>
      <c r="C68" s="76"/>
      <c r="D68" s="76"/>
      <c r="E68" s="76"/>
      <c r="F68" s="76"/>
      <c r="G68" s="76"/>
      <c r="H68" s="76"/>
      <c r="I68" s="76"/>
      <c r="J68" s="76"/>
      <c r="K68" s="76"/>
    </row>
    <row r="69" spans="2:11" x14ac:dyDescent="0.25">
      <c r="B69" s="76"/>
      <c r="C69" s="76"/>
      <c r="D69" s="76"/>
      <c r="E69" s="76"/>
      <c r="F69" s="76"/>
      <c r="G69" s="76"/>
      <c r="H69" s="76"/>
      <c r="I69" s="76"/>
      <c r="J69" s="76"/>
      <c r="K69" s="76"/>
    </row>
    <row r="70" spans="2:11" x14ac:dyDescent="0.25">
      <c r="B70" s="76"/>
      <c r="C70" s="76"/>
      <c r="D70" s="76"/>
      <c r="E70" s="76"/>
      <c r="F70" s="76"/>
      <c r="G70" s="76"/>
      <c r="H70" s="76"/>
      <c r="I70" s="76"/>
      <c r="J70" s="76"/>
      <c r="K70" s="76"/>
    </row>
    <row r="71" spans="2:11" x14ac:dyDescent="0.25">
      <c r="B71" s="76"/>
      <c r="C71" s="76"/>
      <c r="D71" s="76"/>
      <c r="E71" s="76"/>
      <c r="F71" s="76"/>
      <c r="G71" s="76"/>
      <c r="H71" s="76"/>
      <c r="I71" s="76"/>
      <c r="J71" s="76"/>
      <c r="K71" s="76"/>
    </row>
    <row r="72" spans="2:11" x14ac:dyDescent="0.25">
      <c r="B72" s="76"/>
      <c r="C72" s="76"/>
      <c r="D72" s="76"/>
      <c r="E72" s="76"/>
      <c r="F72" s="76"/>
      <c r="G72" s="76"/>
      <c r="H72" s="76"/>
      <c r="I72" s="76"/>
      <c r="J72" s="76"/>
      <c r="K72" s="76"/>
    </row>
    <row r="73" spans="2:11" x14ac:dyDescent="0.25">
      <c r="B73" s="76"/>
      <c r="C73" s="76"/>
      <c r="D73" s="76"/>
      <c r="E73" s="76"/>
      <c r="F73" s="76"/>
      <c r="G73" s="76"/>
      <c r="H73" s="76"/>
      <c r="I73" s="76"/>
      <c r="J73" s="76"/>
      <c r="K73" s="76"/>
    </row>
    <row r="74" spans="2:11" x14ac:dyDescent="0.25">
      <c r="B74" s="76"/>
      <c r="C74" s="76"/>
      <c r="D74" s="76"/>
      <c r="E74" s="76"/>
      <c r="F74" s="76"/>
      <c r="G74" s="76"/>
      <c r="H74" s="76"/>
      <c r="I74" s="76"/>
      <c r="J74" s="76"/>
      <c r="K74" s="76"/>
    </row>
    <row r="75" spans="2:11" x14ac:dyDescent="0.25">
      <c r="B75" s="76"/>
      <c r="C75" s="76"/>
      <c r="D75" s="76"/>
      <c r="E75" s="76"/>
      <c r="F75" s="76"/>
      <c r="G75" s="76"/>
      <c r="H75" s="76"/>
      <c r="I75" s="76"/>
      <c r="J75" s="76"/>
      <c r="K75" s="76"/>
    </row>
    <row r="76" spans="2:11" x14ac:dyDescent="0.25">
      <c r="B76" s="76"/>
      <c r="C76" s="76"/>
      <c r="D76" s="76"/>
      <c r="E76" s="76"/>
      <c r="F76" s="76"/>
      <c r="G76" s="76"/>
      <c r="H76" s="76"/>
      <c r="I76" s="76"/>
      <c r="J76" s="76"/>
      <c r="K76" s="76"/>
    </row>
    <row r="77" spans="2:11" x14ac:dyDescent="0.25">
      <c r="B77" s="76"/>
      <c r="C77" s="76"/>
      <c r="D77" s="76"/>
      <c r="E77" s="76"/>
      <c r="F77" s="76"/>
      <c r="G77" s="76"/>
      <c r="H77" s="76"/>
      <c r="I77" s="76"/>
      <c r="J77" s="76"/>
      <c r="K77" s="76"/>
    </row>
    <row r="78" spans="2:11" x14ac:dyDescent="0.25">
      <c r="B78" s="76"/>
      <c r="C78" s="76"/>
      <c r="D78" s="76"/>
      <c r="E78" s="76"/>
      <c r="F78" s="76"/>
      <c r="G78" s="76"/>
      <c r="H78" s="76"/>
      <c r="I78" s="76"/>
      <c r="J78" s="76"/>
      <c r="K78" s="76"/>
    </row>
    <row r="79" spans="2:11" x14ac:dyDescent="0.25">
      <c r="B79" s="76"/>
      <c r="C79" s="76"/>
      <c r="D79" s="76"/>
      <c r="E79" s="76"/>
      <c r="F79" s="76"/>
      <c r="G79" s="76"/>
      <c r="H79" s="76"/>
      <c r="I79" s="76"/>
      <c r="J79" s="76"/>
      <c r="K79" s="76"/>
    </row>
    <row r="80" spans="2:11" x14ac:dyDescent="0.25">
      <c r="B80" s="76"/>
      <c r="C80" s="76"/>
      <c r="D80" s="76"/>
      <c r="E80" s="76"/>
      <c r="F80" s="76"/>
      <c r="G80" s="76"/>
      <c r="H80" s="76"/>
      <c r="I80" s="76"/>
      <c r="J80" s="76"/>
      <c r="K80" s="76"/>
    </row>
    <row r="81" spans="2:11" x14ac:dyDescent="0.25">
      <c r="B81" s="76"/>
      <c r="C81" s="76"/>
      <c r="D81" s="76"/>
      <c r="E81" s="76"/>
      <c r="F81" s="76"/>
      <c r="G81" s="76"/>
      <c r="H81" s="76"/>
      <c r="I81" s="76"/>
      <c r="J81" s="76"/>
      <c r="K81" s="76"/>
    </row>
    <row r="82" spans="2:11" x14ac:dyDescent="0.25">
      <c r="B82" s="76"/>
      <c r="C82" s="76"/>
      <c r="D82" s="76"/>
      <c r="E82" s="76"/>
      <c r="F82" s="76"/>
      <c r="G82" s="76"/>
      <c r="H82" s="76"/>
      <c r="I82" s="76"/>
      <c r="J82" s="76"/>
      <c r="K82" s="76"/>
    </row>
    <row r="83" spans="2:11" x14ac:dyDescent="0.25">
      <c r="B83" s="76"/>
      <c r="C83" s="76"/>
      <c r="D83" s="76"/>
      <c r="E83" s="76"/>
      <c r="F83" s="76"/>
      <c r="G83" s="76"/>
      <c r="H83" s="76"/>
      <c r="I83" s="76"/>
      <c r="J83" s="76"/>
      <c r="K83" s="76"/>
    </row>
    <row r="84" spans="2:11" x14ac:dyDescent="0.25">
      <c r="B84" s="76"/>
      <c r="C84" s="76"/>
      <c r="D84" s="76"/>
      <c r="E84" s="76"/>
      <c r="F84" s="76"/>
      <c r="G84" s="76"/>
      <c r="H84" s="76"/>
      <c r="I84" s="76"/>
      <c r="J84" s="76"/>
      <c r="K84" s="76"/>
    </row>
    <row r="85" spans="2:11" x14ac:dyDescent="0.25">
      <c r="B85" s="76"/>
      <c r="C85" s="76"/>
      <c r="D85" s="76"/>
      <c r="E85" s="76"/>
      <c r="F85" s="76"/>
      <c r="G85" s="76"/>
      <c r="H85" s="76"/>
      <c r="I85" s="76"/>
      <c r="J85" s="76"/>
      <c r="K85" s="76"/>
    </row>
    <row r="86" spans="2:11" x14ac:dyDescent="0.25">
      <c r="B86" s="76"/>
      <c r="C86" s="76"/>
      <c r="D86" s="76"/>
      <c r="E86" s="76"/>
      <c r="F86" s="76"/>
      <c r="G86" s="76"/>
      <c r="H86" s="76"/>
      <c r="I86" s="76"/>
      <c r="J86" s="76"/>
      <c r="K86" s="76"/>
    </row>
    <row r="87" spans="2:11" x14ac:dyDescent="0.25">
      <c r="B87" s="76"/>
      <c r="C87" s="76"/>
      <c r="D87" s="76"/>
      <c r="E87" s="76"/>
      <c r="F87" s="76"/>
      <c r="G87" s="76"/>
      <c r="H87" s="76"/>
      <c r="I87" s="76"/>
      <c r="J87" s="76"/>
      <c r="K87" s="76"/>
    </row>
    <row r="88" spans="2:11" x14ac:dyDescent="0.25">
      <c r="B88" s="76"/>
      <c r="C88" s="76"/>
      <c r="D88" s="76"/>
      <c r="E88" s="76"/>
      <c r="F88" s="76"/>
      <c r="G88" s="76"/>
      <c r="H88" s="76"/>
      <c r="I88" s="76"/>
      <c r="J88" s="76"/>
      <c r="K88" s="76"/>
    </row>
    <row r="89" spans="2:11" x14ac:dyDescent="0.25">
      <c r="B89" s="76"/>
      <c r="C89" s="76"/>
      <c r="D89" s="76"/>
      <c r="E89" s="76"/>
      <c r="F89" s="76"/>
      <c r="G89" s="76"/>
      <c r="H89" s="76"/>
      <c r="I89" s="76"/>
      <c r="J89" s="76"/>
      <c r="K89" s="76"/>
    </row>
    <row r="90" spans="2:11" x14ac:dyDescent="0.25">
      <c r="B90" s="76"/>
      <c r="C90" s="76"/>
      <c r="D90" s="76"/>
      <c r="E90" s="76"/>
      <c r="F90" s="76"/>
      <c r="G90" s="76"/>
      <c r="H90" s="76"/>
      <c r="I90" s="76"/>
      <c r="J90" s="76"/>
      <c r="K90" s="76"/>
    </row>
    <row r="91" spans="2:11" x14ac:dyDescent="0.25">
      <c r="B91" s="76"/>
      <c r="C91" s="76"/>
      <c r="D91" s="76"/>
      <c r="E91" s="76"/>
      <c r="F91" s="76"/>
      <c r="G91" s="76"/>
      <c r="H91" s="76"/>
      <c r="I91" s="76"/>
      <c r="J91" s="76"/>
      <c r="K91" s="76"/>
    </row>
    <row r="92" spans="2:11" x14ac:dyDescent="0.25">
      <c r="B92" s="76"/>
      <c r="C92" s="76"/>
      <c r="D92" s="76"/>
      <c r="E92" s="76"/>
      <c r="F92" s="76"/>
      <c r="G92" s="76"/>
      <c r="H92" s="76"/>
      <c r="I92" s="76"/>
      <c r="J92" s="76"/>
      <c r="K92" s="76"/>
    </row>
    <row r="93" spans="2:11" x14ac:dyDescent="0.25">
      <c r="B93" s="76"/>
      <c r="C93" s="76"/>
      <c r="D93" s="76"/>
      <c r="E93" s="76"/>
      <c r="F93" s="76"/>
      <c r="G93" s="76"/>
      <c r="H93" s="76"/>
      <c r="I93" s="76"/>
      <c r="J93" s="76"/>
      <c r="K93" s="76"/>
    </row>
    <row r="94" spans="2:11" x14ac:dyDescent="0.25">
      <c r="B94" s="76"/>
      <c r="C94" s="76"/>
      <c r="D94" s="76"/>
      <c r="E94" s="76"/>
      <c r="F94" s="76"/>
      <c r="G94" s="76"/>
      <c r="H94" s="76"/>
      <c r="I94" s="76"/>
      <c r="J94" s="76"/>
      <c r="K94" s="76"/>
    </row>
    <row r="95" spans="2:11" x14ac:dyDescent="0.25">
      <c r="B95" s="76"/>
      <c r="C95" s="76"/>
      <c r="D95" s="76"/>
      <c r="E95" s="76"/>
      <c r="F95" s="76"/>
      <c r="G95" s="76"/>
      <c r="H95" s="76"/>
      <c r="I95" s="76"/>
      <c r="J95" s="76"/>
      <c r="K95" s="76"/>
    </row>
    <row r="96" spans="2:11" x14ac:dyDescent="0.25">
      <c r="B96" s="76"/>
      <c r="C96" s="76"/>
      <c r="D96" s="76"/>
      <c r="E96" s="76"/>
      <c r="F96" s="76"/>
      <c r="G96" s="76"/>
      <c r="H96" s="76"/>
      <c r="I96" s="76"/>
      <c r="J96" s="76"/>
      <c r="K96" s="76"/>
    </row>
    <row r="97" spans="2:11" x14ac:dyDescent="0.25">
      <c r="B97" s="76"/>
      <c r="C97" s="76"/>
      <c r="D97" s="76"/>
      <c r="E97" s="76"/>
      <c r="F97" s="76"/>
      <c r="G97" s="76"/>
      <c r="H97" s="76"/>
      <c r="I97" s="76"/>
      <c r="J97" s="76"/>
      <c r="K97" s="76"/>
    </row>
    <row r="98" spans="2:11" x14ac:dyDescent="0.25">
      <c r="B98" s="76"/>
      <c r="C98" s="76"/>
      <c r="D98" s="76"/>
      <c r="E98" s="76"/>
      <c r="F98" s="76"/>
      <c r="G98" s="76"/>
      <c r="H98" s="76"/>
      <c r="I98" s="76"/>
      <c r="J98" s="76"/>
      <c r="K98" s="76"/>
    </row>
    <row r="99" spans="2:11" x14ac:dyDescent="0.25">
      <c r="B99" s="76"/>
      <c r="C99" s="76"/>
      <c r="D99" s="76"/>
      <c r="E99" s="76"/>
      <c r="F99" s="76"/>
      <c r="G99" s="76"/>
      <c r="H99" s="76"/>
      <c r="I99" s="76"/>
      <c r="J99" s="76"/>
      <c r="K99" s="76"/>
    </row>
    <row r="100" spans="2:11" x14ac:dyDescent="0.25">
      <c r="B100" s="76"/>
      <c r="C100" s="76"/>
      <c r="D100" s="76"/>
      <c r="E100" s="76"/>
      <c r="F100" s="76"/>
      <c r="G100" s="76"/>
      <c r="H100" s="76"/>
      <c r="I100" s="76"/>
      <c r="J100" s="76"/>
      <c r="K100" s="76"/>
    </row>
    <row r="101" spans="2:11" x14ac:dyDescent="0.25">
      <c r="B101" s="76"/>
      <c r="C101" s="76"/>
      <c r="D101" s="76"/>
      <c r="E101" s="76"/>
      <c r="F101" s="76"/>
      <c r="G101" s="76"/>
      <c r="H101" s="76"/>
      <c r="I101" s="76"/>
      <c r="J101" s="76"/>
      <c r="K101" s="76"/>
    </row>
    <row r="102" spans="2:11" x14ac:dyDescent="0.25">
      <c r="B102" s="76"/>
      <c r="C102" s="76"/>
      <c r="D102" s="76"/>
      <c r="E102" s="76"/>
      <c r="F102" s="76"/>
      <c r="G102" s="76"/>
      <c r="H102" s="76"/>
      <c r="I102" s="76"/>
      <c r="J102" s="76"/>
      <c r="K102" s="76"/>
    </row>
    <row r="103" spans="2:11" x14ac:dyDescent="0.25">
      <c r="B103" s="76"/>
      <c r="C103" s="76"/>
      <c r="D103" s="76"/>
      <c r="E103" s="76"/>
      <c r="F103" s="76"/>
      <c r="G103" s="76"/>
      <c r="H103" s="76"/>
      <c r="I103" s="76"/>
      <c r="J103" s="76"/>
      <c r="K103" s="76"/>
    </row>
    <row r="104" spans="2:11" x14ac:dyDescent="0.25">
      <c r="B104" s="76"/>
      <c r="C104" s="76"/>
      <c r="D104" s="76"/>
      <c r="E104" s="76"/>
      <c r="F104" s="76"/>
      <c r="G104" s="76"/>
      <c r="H104" s="76"/>
      <c r="I104" s="76"/>
      <c r="J104" s="76"/>
      <c r="K104" s="76"/>
    </row>
    <row r="105" spans="2:11" x14ac:dyDescent="0.25">
      <c r="B105" s="76"/>
      <c r="C105" s="76"/>
      <c r="D105" s="76"/>
      <c r="E105" s="76"/>
      <c r="F105" s="76"/>
      <c r="G105" s="76"/>
      <c r="H105" s="76"/>
      <c r="I105" s="76"/>
      <c r="J105" s="76"/>
      <c r="K105" s="76"/>
    </row>
    <row r="106" spans="2:11" x14ac:dyDescent="0.25">
      <c r="B106" s="76"/>
      <c r="C106" s="76"/>
      <c r="D106" s="76"/>
      <c r="E106" s="76"/>
      <c r="F106" s="76"/>
      <c r="G106" s="76"/>
      <c r="H106" s="76"/>
      <c r="I106" s="76"/>
      <c r="J106" s="76"/>
      <c r="K106" s="76"/>
    </row>
    <row r="107" spans="2:11" x14ac:dyDescent="0.25">
      <c r="B107" s="76"/>
      <c r="C107" s="76"/>
      <c r="D107" s="76"/>
      <c r="E107" s="76"/>
      <c r="F107" s="76"/>
      <c r="G107" s="76"/>
      <c r="H107" s="76"/>
      <c r="I107" s="76"/>
      <c r="J107" s="76"/>
      <c r="K107" s="76"/>
    </row>
    <row r="108" spans="2:11" x14ac:dyDescent="0.25">
      <c r="B108" s="76"/>
      <c r="C108" s="76"/>
      <c r="D108" s="76"/>
      <c r="E108" s="76"/>
      <c r="F108" s="76"/>
      <c r="G108" s="76"/>
      <c r="H108" s="76"/>
      <c r="I108" s="76"/>
      <c r="J108" s="76"/>
      <c r="K108" s="76"/>
    </row>
    <row r="109" spans="2:11" x14ac:dyDescent="0.25">
      <c r="B109" s="76"/>
      <c r="C109" s="76"/>
      <c r="D109" s="76"/>
      <c r="E109" s="76"/>
      <c r="F109" s="76"/>
      <c r="G109" s="76"/>
      <c r="H109" s="76"/>
      <c r="I109" s="76"/>
      <c r="J109" s="76"/>
      <c r="K109" s="76"/>
    </row>
    <row r="110" spans="2:11" x14ac:dyDescent="0.25">
      <c r="B110" s="76"/>
      <c r="C110" s="76"/>
      <c r="D110" s="76"/>
      <c r="E110" s="76"/>
      <c r="F110" s="76"/>
      <c r="G110" s="76"/>
      <c r="H110" s="76"/>
      <c r="I110" s="76"/>
      <c r="J110" s="76"/>
      <c r="K110" s="76"/>
    </row>
    <row r="111" spans="2:11" x14ac:dyDescent="0.25">
      <c r="B111" s="76"/>
      <c r="C111" s="76"/>
      <c r="D111" s="76"/>
      <c r="E111" s="76"/>
      <c r="F111" s="76"/>
      <c r="G111" s="76"/>
      <c r="H111" s="76"/>
      <c r="I111" s="76"/>
      <c r="J111" s="76"/>
      <c r="K111" s="76"/>
    </row>
    <row r="112" spans="2:11" x14ac:dyDescent="0.25">
      <c r="B112" s="76"/>
      <c r="C112" s="76"/>
      <c r="D112" s="76"/>
      <c r="E112" s="76"/>
      <c r="F112" s="76"/>
      <c r="G112" s="76"/>
      <c r="H112" s="76"/>
      <c r="I112" s="76"/>
      <c r="J112" s="76"/>
      <c r="K112" s="76"/>
    </row>
    <row r="113" spans="2:11" x14ac:dyDescent="0.25">
      <c r="B113" s="76"/>
      <c r="C113" s="76"/>
      <c r="D113" s="76"/>
      <c r="E113" s="76"/>
      <c r="F113" s="76"/>
      <c r="G113" s="76"/>
      <c r="H113" s="76"/>
      <c r="I113" s="76"/>
      <c r="J113" s="76"/>
      <c r="K113" s="76"/>
    </row>
    <row r="114" spans="2:11" x14ac:dyDescent="0.25">
      <c r="B114" s="76"/>
      <c r="C114" s="76"/>
      <c r="D114" s="76"/>
      <c r="E114" s="76"/>
      <c r="F114" s="76"/>
      <c r="G114" s="76"/>
      <c r="H114" s="76"/>
      <c r="I114" s="76"/>
      <c r="J114" s="76"/>
      <c r="K114" s="76"/>
    </row>
    <row r="115" spans="2:11" x14ac:dyDescent="0.25">
      <c r="B115" s="76"/>
      <c r="C115" s="76"/>
      <c r="D115" s="76"/>
      <c r="E115" s="76"/>
      <c r="F115" s="76"/>
      <c r="G115" s="76"/>
      <c r="H115" s="76"/>
      <c r="I115" s="76"/>
      <c r="J115" s="76"/>
      <c r="K115" s="76"/>
    </row>
    <row r="116" spans="2:11" x14ac:dyDescent="0.25">
      <c r="B116" s="76"/>
      <c r="C116" s="76"/>
      <c r="D116" s="76"/>
      <c r="E116" s="76"/>
      <c r="F116" s="76"/>
      <c r="G116" s="76"/>
      <c r="H116" s="76"/>
      <c r="I116" s="76"/>
      <c r="J116" s="76"/>
      <c r="K116" s="76"/>
    </row>
    <row r="117" spans="2:11" x14ac:dyDescent="0.25">
      <c r="B117" s="76"/>
      <c r="C117" s="76"/>
      <c r="D117" s="76"/>
      <c r="E117" s="76"/>
      <c r="F117" s="76"/>
      <c r="G117" s="76"/>
      <c r="H117" s="76"/>
      <c r="I117" s="76"/>
      <c r="J117" s="76"/>
      <c r="K117" s="76"/>
    </row>
    <row r="118" spans="2:11" x14ac:dyDescent="0.25">
      <c r="B118" s="76"/>
      <c r="C118" s="76"/>
      <c r="D118" s="76"/>
      <c r="E118" s="76"/>
      <c r="F118" s="76"/>
      <c r="G118" s="76"/>
      <c r="H118" s="76"/>
      <c r="I118" s="76"/>
      <c r="J118" s="76"/>
      <c r="K118" s="76"/>
    </row>
    <row r="119" spans="2:11" x14ac:dyDescent="0.25">
      <c r="B119" s="76"/>
      <c r="C119" s="76"/>
      <c r="D119" s="76"/>
      <c r="E119" s="76"/>
      <c r="F119" s="76"/>
      <c r="G119" s="76"/>
      <c r="H119" s="76"/>
      <c r="I119" s="76"/>
      <c r="J119" s="76"/>
      <c r="K119" s="76"/>
    </row>
    <row r="120" spans="2:11" x14ac:dyDescent="0.25">
      <c r="B120" s="76"/>
      <c r="C120" s="76"/>
      <c r="D120" s="76"/>
      <c r="E120" s="76"/>
      <c r="F120" s="76"/>
      <c r="G120" s="76"/>
      <c r="H120" s="76"/>
      <c r="I120" s="76"/>
      <c r="J120" s="76"/>
      <c r="K120" s="76"/>
    </row>
    <row r="121" spans="2:11" x14ac:dyDescent="0.25">
      <c r="B121" s="76"/>
      <c r="C121" s="76"/>
      <c r="D121" s="76"/>
      <c r="E121" s="76"/>
      <c r="F121" s="76"/>
      <c r="G121" s="76"/>
      <c r="H121" s="76"/>
      <c r="I121" s="76"/>
      <c r="J121" s="76"/>
      <c r="K121" s="76"/>
    </row>
    <row r="122" spans="2:11" x14ac:dyDescent="0.25">
      <c r="B122" s="76"/>
      <c r="C122" s="76"/>
      <c r="D122" s="76"/>
      <c r="E122" s="76"/>
      <c r="F122" s="76"/>
      <c r="G122" s="76"/>
      <c r="H122" s="76"/>
      <c r="I122" s="76"/>
      <c r="J122" s="76"/>
      <c r="K122" s="76"/>
    </row>
    <row r="123" spans="2:11" x14ac:dyDescent="0.25">
      <c r="B123" s="76"/>
      <c r="C123" s="76"/>
      <c r="D123" s="76"/>
      <c r="E123" s="76"/>
      <c r="F123" s="76"/>
      <c r="G123" s="76"/>
      <c r="H123" s="76"/>
      <c r="I123" s="76"/>
      <c r="J123" s="76"/>
      <c r="K123" s="76"/>
    </row>
    <row r="124" spans="2:11" x14ac:dyDescent="0.25">
      <c r="B124" s="76"/>
      <c r="C124" s="76"/>
      <c r="D124" s="76"/>
      <c r="E124" s="76"/>
      <c r="F124" s="76"/>
      <c r="G124" s="76"/>
      <c r="H124" s="76"/>
      <c r="I124" s="76"/>
      <c r="J124" s="76"/>
      <c r="K124" s="76"/>
    </row>
    <row r="125" spans="2:11" x14ac:dyDescent="0.25">
      <c r="B125" s="76"/>
      <c r="C125" s="76"/>
      <c r="D125" s="76"/>
      <c r="E125" s="76"/>
      <c r="F125" s="76"/>
      <c r="G125" s="76"/>
      <c r="H125" s="76"/>
      <c r="I125" s="76"/>
      <c r="J125" s="76"/>
      <c r="K125" s="76"/>
    </row>
    <row r="126" spans="2:11" x14ac:dyDescent="0.25">
      <c r="B126" s="76"/>
      <c r="C126" s="76"/>
      <c r="D126" s="76"/>
      <c r="E126" s="76"/>
      <c r="F126" s="76"/>
      <c r="G126" s="76"/>
      <c r="H126" s="76"/>
      <c r="I126" s="76"/>
      <c r="J126" s="76"/>
      <c r="K126" s="76"/>
    </row>
    <row r="127" spans="2:11" x14ac:dyDescent="0.25">
      <c r="B127" s="76"/>
      <c r="C127" s="76"/>
      <c r="D127" s="76"/>
      <c r="E127" s="76"/>
      <c r="F127" s="76"/>
      <c r="G127" s="76"/>
      <c r="H127" s="76"/>
      <c r="I127" s="76"/>
      <c r="J127" s="76"/>
      <c r="K127" s="76"/>
    </row>
    <row r="128" spans="2:11" x14ac:dyDescent="0.25">
      <c r="B128" s="76"/>
      <c r="C128" s="76"/>
      <c r="D128" s="76"/>
      <c r="E128" s="76"/>
      <c r="F128" s="76"/>
      <c r="G128" s="76"/>
      <c r="H128" s="76"/>
      <c r="I128" s="76"/>
      <c r="J128" s="76"/>
      <c r="K128" s="76"/>
    </row>
    <row r="129" spans="2:11" x14ac:dyDescent="0.25">
      <c r="B129" s="76"/>
      <c r="C129" s="76"/>
      <c r="D129" s="76"/>
      <c r="E129" s="76"/>
      <c r="F129" s="76"/>
      <c r="G129" s="76"/>
      <c r="H129" s="76"/>
      <c r="I129" s="76"/>
      <c r="J129" s="76"/>
      <c r="K129" s="76"/>
    </row>
    <row r="130" spans="2:11" x14ac:dyDescent="0.25">
      <c r="B130" s="76"/>
      <c r="C130" s="76"/>
      <c r="D130" s="76"/>
      <c r="E130" s="76"/>
      <c r="F130" s="76"/>
      <c r="G130" s="76"/>
      <c r="H130" s="76"/>
      <c r="I130" s="76"/>
      <c r="J130" s="76"/>
      <c r="K130" s="76"/>
    </row>
    <row r="131" spans="2:11" x14ac:dyDescent="0.25">
      <c r="B131" s="76"/>
      <c r="C131" s="76"/>
      <c r="D131" s="76"/>
      <c r="E131" s="76"/>
      <c r="F131" s="76"/>
      <c r="G131" s="76"/>
      <c r="H131" s="76"/>
      <c r="I131" s="76"/>
      <c r="J131" s="76"/>
      <c r="K131" s="76"/>
    </row>
    <row r="132" spans="2:11" x14ac:dyDescent="0.25">
      <c r="B132" s="76"/>
      <c r="C132" s="76"/>
      <c r="D132" s="76"/>
      <c r="E132" s="76"/>
      <c r="F132" s="76"/>
      <c r="G132" s="76"/>
      <c r="H132" s="76"/>
      <c r="I132" s="76"/>
      <c r="J132" s="76"/>
      <c r="K132" s="76"/>
    </row>
    <row r="133" spans="2:11" x14ac:dyDescent="0.25">
      <c r="B133" s="76"/>
      <c r="C133" s="76"/>
      <c r="D133" s="76"/>
      <c r="E133" s="76"/>
      <c r="F133" s="76"/>
      <c r="G133" s="76"/>
      <c r="H133" s="76"/>
      <c r="I133" s="76"/>
      <c r="J133" s="76"/>
      <c r="K133" s="76"/>
    </row>
    <row r="134" spans="2:11" x14ac:dyDescent="0.25">
      <c r="B134" s="76"/>
      <c r="C134" s="76"/>
      <c r="D134" s="76"/>
      <c r="E134" s="76"/>
      <c r="F134" s="76"/>
      <c r="G134" s="76"/>
      <c r="H134" s="76"/>
      <c r="I134" s="76"/>
      <c r="J134" s="76"/>
      <c r="K134" s="76"/>
    </row>
    <row r="135" spans="2:11" x14ac:dyDescent="0.25">
      <c r="B135" s="76"/>
      <c r="C135" s="76"/>
      <c r="D135" s="76"/>
      <c r="E135" s="76"/>
      <c r="F135" s="76"/>
      <c r="G135" s="76"/>
      <c r="H135" s="76"/>
      <c r="I135" s="76"/>
      <c r="J135" s="76"/>
      <c r="K135" s="76"/>
    </row>
    <row r="136" spans="2:11" x14ac:dyDescent="0.25">
      <c r="B136" s="76"/>
      <c r="C136" s="76"/>
      <c r="D136" s="76"/>
      <c r="E136" s="76"/>
      <c r="F136" s="76"/>
      <c r="G136" s="76"/>
      <c r="H136" s="76"/>
      <c r="I136" s="76"/>
      <c r="J136" s="76"/>
      <c r="K136" s="76"/>
    </row>
  </sheetData>
  <pageMargins left="0.7" right="0.19685039370078738" top="3.9370078740157487E-2" bottom="3.9370078740157487E-2" header="0" footer="0.3"/>
  <pageSetup paperSize="9" orientation="landscape"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sheetPr>
    <tabColor rgb="FF00B050"/>
  </sheetPr>
  <dimension ref="A1:O18"/>
  <sheetViews>
    <sheetView topLeftCell="G1" zoomScaleNormal="100" workbookViewId="0">
      <selection activeCell="N11" sqref="N11"/>
    </sheetView>
  </sheetViews>
  <sheetFormatPr baseColWidth="10" defaultRowHeight="15" x14ac:dyDescent="0.25"/>
  <cols>
    <col min="1" max="4" width="11.42578125" style="132"/>
    <col min="5" max="6" width="12.7109375" style="132" bestFit="1" customWidth="1"/>
    <col min="7" max="7" width="13" style="132" bestFit="1" customWidth="1"/>
    <col min="8" max="8" width="12.7109375" style="132" bestFit="1" customWidth="1"/>
    <col min="9" max="11" width="13" style="132" bestFit="1" customWidth="1"/>
    <col min="12" max="16384" width="11.42578125" style="132"/>
  </cols>
  <sheetData>
    <row r="1" spans="1:15" ht="18.75" x14ac:dyDescent="0.3">
      <c r="A1" s="201" t="s">
        <v>1194</v>
      </c>
    </row>
    <row r="2" spans="1:15" ht="15.75" x14ac:dyDescent="0.25">
      <c r="A2" s="68"/>
    </row>
    <row r="3" spans="1:15" ht="15.75" x14ac:dyDescent="0.25">
      <c r="A3" s="200" t="s">
        <v>1236</v>
      </c>
    </row>
    <row r="6" spans="1:15" x14ac:dyDescent="0.25">
      <c r="A6" s="1202" t="s">
        <v>1014</v>
      </c>
      <c r="B6" s="1203"/>
      <c r="C6" s="1203"/>
      <c r="D6" s="1203"/>
      <c r="E6" s="1197"/>
      <c r="F6" s="1198"/>
      <c r="G6" s="1198"/>
      <c r="H6" s="1198"/>
      <c r="I6" s="1198"/>
      <c r="J6" s="1198"/>
      <c r="K6" s="1198"/>
      <c r="L6" s="1198"/>
      <c r="M6" s="1198"/>
      <c r="N6" s="1198"/>
      <c r="O6" s="1198"/>
    </row>
    <row r="7" spans="1:15" x14ac:dyDescent="0.25">
      <c r="A7" s="1203"/>
      <c r="B7" s="1203"/>
      <c r="C7" s="1203"/>
      <c r="D7" s="1203"/>
      <c r="E7" s="133">
        <v>2008</v>
      </c>
      <c r="F7" s="133">
        <v>2009</v>
      </c>
      <c r="G7" s="133">
        <v>2010</v>
      </c>
      <c r="H7" s="133">
        <v>2011</v>
      </c>
      <c r="I7" s="133">
        <v>2012</v>
      </c>
      <c r="J7" s="133">
        <v>2013</v>
      </c>
      <c r="K7" s="133">
        <v>2014</v>
      </c>
      <c r="L7" s="368">
        <v>2015</v>
      </c>
      <c r="M7" s="614">
        <v>2016</v>
      </c>
      <c r="N7" s="665">
        <v>2017</v>
      </c>
      <c r="O7" s="761">
        <v>2018</v>
      </c>
    </row>
    <row r="8" spans="1:15" ht="15.75" customHeight="1" x14ac:dyDescent="0.25">
      <c r="A8" s="1199" t="s">
        <v>586</v>
      </c>
      <c r="B8" s="1199"/>
      <c r="C8" s="1199"/>
      <c r="D8" s="1199"/>
      <c r="E8" s="134">
        <v>13641890.83</v>
      </c>
      <c r="F8" s="134">
        <v>13042241</v>
      </c>
      <c r="G8" s="134">
        <v>16352793.58</v>
      </c>
      <c r="H8" s="134">
        <v>21675604</v>
      </c>
      <c r="I8" s="134">
        <v>22921256.699999999</v>
      </c>
      <c r="J8" s="134">
        <v>21488717.510000002</v>
      </c>
      <c r="K8" s="134">
        <v>21863371.93</v>
      </c>
      <c r="L8" s="134">
        <v>21598676</v>
      </c>
      <c r="M8" s="134">
        <v>24136062.359999999</v>
      </c>
      <c r="N8" s="134">
        <v>24904547</v>
      </c>
      <c r="O8" s="134">
        <v>25119930.949999999</v>
      </c>
    </row>
    <row r="9" spans="1:15" ht="15" customHeight="1" x14ac:dyDescent="0.25">
      <c r="A9" s="1199" t="s">
        <v>587</v>
      </c>
      <c r="B9" s="1199"/>
      <c r="C9" s="1199"/>
      <c r="D9" s="1199"/>
      <c r="E9" s="134">
        <v>6525092</v>
      </c>
      <c r="F9" s="134">
        <v>4167345</v>
      </c>
      <c r="G9" s="134">
        <v>5394260</v>
      </c>
      <c r="H9" s="134">
        <v>4459388</v>
      </c>
      <c r="I9" s="134">
        <v>4830967.32</v>
      </c>
      <c r="J9" s="134">
        <v>4145909.3600000003</v>
      </c>
      <c r="K9" s="134">
        <v>4662814.16</v>
      </c>
      <c r="L9" s="134">
        <v>5137350.37</v>
      </c>
      <c r="M9" s="134">
        <v>5759382.7799999993</v>
      </c>
      <c r="N9" s="134">
        <v>6487378</v>
      </c>
      <c r="O9" s="134">
        <v>6662398.7800000003</v>
      </c>
    </row>
    <row r="10" spans="1:15" ht="15" customHeight="1" x14ac:dyDescent="0.25">
      <c r="A10" s="1199" t="s">
        <v>588</v>
      </c>
      <c r="B10" s="1199"/>
      <c r="C10" s="1199"/>
      <c r="D10" s="1199"/>
      <c r="E10" s="134">
        <v>450301</v>
      </c>
      <c r="F10" s="134">
        <v>315947</v>
      </c>
      <c r="G10" s="134">
        <v>281801</v>
      </c>
      <c r="H10" s="134">
        <v>452521</v>
      </c>
      <c r="I10" s="134">
        <v>754080.84000000008</v>
      </c>
      <c r="J10" s="134">
        <v>734875.96</v>
      </c>
      <c r="K10" s="134">
        <v>719893.82</v>
      </c>
      <c r="L10" s="134">
        <v>480024.16</v>
      </c>
      <c r="M10" s="134">
        <v>485783.93</v>
      </c>
      <c r="N10" s="134">
        <v>785447</v>
      </c>
      <c r="O10" s="134">
        <v>984753.86</v>
      </c>
    </row>
    <row r="11" spans="1:15" x14ac:dyDescent="0.25">
      <c r="A11" s="1204" t="s">
        <v>1015</v>
      </c>
      <c r="B11" s="1204"/>
      <c r="C11" s="1204"/>
      <c r="D11" s="1204"/>
      <c r="E11" s="135">
        <v>20617283.829999998</v>
      </c>
      <c r="F11" s="135">
        <v>17525533</v>
      </c>
      <c r="G11" s="135">
        <v>22028854.579999998</v>
      </c>
      <c r="H11" s="135">
        <v>26587513</v>
      </c>
      <c r="I11" s="135">
        <v>28506304.860000003</v>
      </c>
      <c r="J11" s="135">
        <v>26369502.829999998</v>
      </c>
      <c r="K11" s="135">
        <f>SUM(K8:K10)</f>
        <v>27246079.91</v>
      </c>
      <c r="L11" s="135">
        <f>SUM(L8:L10)</f>
        <v>27216050.530000001</v>
      </c>
      <c r="M11" s="135">
        <f>SUM(M8:M10)</f>
        <v>30381229.07</v>
      </c>
      <c r="N11" s="135">
        <f>SUM(N8:N10)</f>
        <v>32177372</v>
      </c>
      <c r="O11" s="135">
        <f>SUM(O8:O10)</f>
        <v>32767083.59</v>
      </c>
    </row>
    <row r="12" spans="1:15" x14ac:dyDescent="0.25">
      <c r="A12" s="1199" t="s">
        <v>1016</v>
      </c>
      <c r="B12" s="1199"/>
      <c r="C12" s="1199"/>
      <c r="D12" s="1199"/>
      <c r="E12" s="134">
        <v>2372.36</v>
      </c>
      <c r="F12" s="134">
        <v>2688.73</v>
      </c>
      <c r="G12" s="134">
        <v>2357.2600000000002</v>
      </c>
      <c r="H12" s="134">
        <v>2371.89</v>
      </c>
      <c r="I12" s="134">
        <v>2426.8200000000002</v>
      </c>
      <c r="J12" s="134">
        <v>2257.2600000000002</v>
      </c>
      <c r="K12" s="134">
        <v>2374.1559999999999</v>
      </c>
      <c r="L12" s="134">
        <v>2293.9540000000002</v>
      </c>
      <c r="M12" s="134">
        <v>2031.59</v>
      </c>
      <c r="N12" s="134">
        <v>2010</v>
      </c>
      <c r="O12" s="134">
        <v>1902.75</v>
      </c>
    </row>
    <row r="13" spans="1:15" ht="15" customHeight="1" x14ac:dyDescent="0.25">
      <c r="A13" s="1199" t="s">
        <v>590</v>
      </c>
      <c r="B13" s="1199"/>
      <c r="C13" s="1199"/>
      <c r="D13" s="1199"/>
      <c r="E13" s="134">
        <v>39675</v>
      </c>
      <c r="F13" s="134">
        <v>37160</v>
      </c>
      <c r="G13" s="134">
        <v>128012</v>
      </c>
      <c r="H13" s="134">
        <v>186808</v>
      </c>
      <c r="I13" s="134">
        <v>107208</v>
      </c>
      <c r="J13" s="134">
        <v>128526</v>
      </c>
      <c r="K13" s="134">
        <v>140882</v>
      </c>
      <c r="L13" s="134">
        <v>140844</v>
      </c>
      <c r="M13" s="134">
        <v>142844</v>
      </c>
      <c r="N13" s="134">
        <v>147574</v>
      </c>
      <c r="O13" s="134">
        <v>184903</v>
      </c>
    </row>
    <row r="14" spans="1:15" ht="15" customHeight="1" x14ac:dyDescent="0.25">
      <c r="A14" s="1199" t="s">
        <v>589</v>
      </c>
      <c r="B14" s="1199"/>
      <c r="C14" s="1199"/>
      <c r="D14" s="1199"/>
      <c r="E14" s="134">
        <v>117330</v>
      </c>
      <c r="F14" s="134">
        <v>8024</v>
      </c>
      <c r="G14" s="134">
        <v>146780</v>
      </c>
      <c r="H14" s="134">
        <v>54500.42</v>
      </c>
      <c r="I14" s="134">
        <v>19662</v>
      </c>
      <c r="J14" s="134">
        <v>7000.32</v>
      </c>
      <c r="K14" s="134">
        <v>54502.69</v>
      </c>
      <c r="L14" s="134">
        <v>16246.24</v>
      </c>
      <c r="M14" s="134">
        <v>31066.87</v>
      </c>
      <c r="N14" s="134">
        <v>5616</v>
      </c>
      <c r="O14" s="134">
        <v>12974.24</v>
      </c>
    </row>
    <row r="15" spans="1:15" x14ac:dyDescent="0.25">
      <c r="A15" s="1200" t="s">
        <v>1017</v>
      </c>
      <c r="B15" s="1201"/>
      <c r="C15" s="1201"/>
      <c r="D15" s="1201"/>
      <c r="E15" s="136">
        <v>20776661.189999998</v>
      </c>
      <c r="F15" s="136">
        <v>17573405.73</v>
      </c>
      <c r="G15" s="136">
        <v>22306003.84</v>
      </c>
      <c r="H15" s="136">
        <v>26831193.309999999</v>
      </c>
      <c r="I15" s="136">
        <v>28635601.680000003</v>
      </c>
      <c r="J15" s="136">
        <v>26507286.41</v>
      </c>
      <c r="K15" s="136">
        <f>SUM(K11:K14)</f>
        <v>27443838.756000001</v>
      </c>
      <c r="L15" s="136">
        <f>L11+L12+L13+L14</f>
        <v>27375434.723999999</v>
      </c>
      <c r="M15" s="136">
        <f>M11+M12+M13+M14</f>
        <v>30557171.530000001</v>
      </c>
      <c r="N15" s="136">
        <f>N11+N12+N13+N14</f>
        <v>32332572</v>
      </c>
      <c r="O15" s="136">
        <f>O11+O12+O13+O14</f>
        <v>32966863.579999998</v>
      </c>
    </row>
    <row r="18" spans="14:15" x14ac:dyDescent="0.25">
      <c r="N18" s="139"/>
      <c r="O18" s="139"/>
    </row>
  </sheetData>
  <mergeCells count="10">
    <mergeCell ref="E6:O6"/>
    <mergeCell ref="A12:D12"/>
    <mergeCell ref="A13:D13"/>
    <mergeCell ref="A14:D14"/>
    <mergeCell ref="A15:D15"/>
    <mergeCell ref="A6:D7"/>
    <mergeCell ref="A8:D8"/>
    <mergeCell ref="A9:D9"/>
    <mergeCell ref="A10:D10"/>
    <mergeCell ref="A11:D11"/>
  </mergeCells>
  <pageMargins left="0.70866141732283472" right="0.70866141732283472" top="0.74803149606299213" bottom="0.74803149606299213" header="0.31496062992125984" footer="0.31496062992125984"/>
  <pageSetup paperSize="9" scale="75" orientation="landscape" r:id="rId1"/>
  <drawing r:id="rId2"/>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sheetPr>
    <tabColor rgb="FF00B050"/>
  </sheetPr>
  <dimension ref="A1:O17"/>
  <sheetViews>
    <sheetView topLeftCell="A7" zoomScaleNormal="100" workbookViewId="0">
      <selection activeCell="H38" sqref="H38"/>
    </sheetView>
  </sheetViews>
  <sheetFormatPr baseColWidth="10" defaultRowHeight="15" x14ac:dyDescent="0.25"/>
  <cols>
    <col min="1" max="8" width="11.42578125" style="132"/>
    <col min="9" max="9" width="12.7109375" style="132" bestFit="1" customWidth="1"/>
    <col min="10" max="10" width="11.42578125" style="132"/>
    <col min="11" max="11" width="12.5703125" style="132" bestFit="1" customWidth="1"/>
    <col min="12" max="16384" width="11.42578125" style="132"/>
  </cols>
  <sheetData>
    <row r="1" spans="1:15" ht="18.75" x14ac:dyDescent="0.3">
      <c r="A1" s="201" t="s">
        <v>1237</v>
      </c>
    </row>
    <row r="4" spans="1:15" x14ac:dyDescent="0.25">
      <c r="A4" s="1202" t="s">
        <v>1014</v>
      </c>
      <c r="B4" s="1203"/>
      <c r="C4" s="1203"/>
      <c r="D4" s="1203"/>
      <c r="E4" s="1197"/>
      <c r="F4" s="1198"/>
      <c r="G4" s="1198"/>
      <c r="H4" s="1198"/>
      <c r="I4" s="1198"/>
      <c r="J4" s="1198"/>
      <c r="K4" s="1198"/>
      <c r="L4" s="1198"/>
      <c r="M4" s="1198"/>
      <c r="N4" s="1198"/>
      <c r="O4" s="1198"/>
    </row>
    <row r="5" spans="1:15" x14ac:dyDescent="0.25">
      <c r="A5" s="1203"/>
      <c r="B5" s="1203"/>
      <c r="C5" s="1203"/>
      <c r="D5" s="1203"/>
      <c r="E5" s="1205">
        <v>2008</v>
      </c>
      <c r="F5" s="1202">
        <v>2009</v>
      </c>
      <c r="G5" s="1202">
        <v>2010</v>
      </c>
      <c r="H5" s="1202">
        <v>2011</v>
      </c>
      <c r="I5" s="1202">
        <v>2012</v>
      </c>
      <c r="J5" s="1202">
        <v>2013</v>
      </c>
      <c r="K5" s="1202">
        <v>2014</v>
      </c>
      <c r="L5" s="1202">
        <v>2015</v>
      </c>
      <c r="M5" s="1202">
        <v>2016</v>
      </c>
      <c r="N5" s="1205">
        <v>2017</v>
      </c>
      <c r="O5" s="1205">
        <v>2018</v>
      </c>
    </row>
    <row r="6" spans="1:15" x14ac:dyDescent="0.25">
      <c r="A6" s="1203"/>
      <c r="B6" s="1203"/>
      <c r="C6" s="1203"/>
      <c r="D6" s="1203"/>
      <c r="E6" s="1206"/>
      <c r="F6" s="1203"/>
      <c r="G6" s="1203"/>
      <c r="H6" s="1203"/>
      <c r="I6" s="1203"/>
      <c r="J6" s="1203"/>
      <c r="K6" s="1203"/>
      <c r="L6" s="1203"/>
      <c r="M6" s="1203"/>
      <c r="N6" s="1206"/>
      <c r="O6" s="1206"/>
    </row>
    <row r="7" spans="1:15" x14ac:dyDescent="0.25">
      <c r="A7" s="1203"/>
      <c r="B7" s="1203"/>
      <c r="C7" s="1203"/>
      <c r="D7" s="1203"/>
      <c r="E7" s="1207"/>
      <c r="F7" s="1203"/>
      <c r="G7" s="1203"/>
      <c r="H7" s="1203"/>
      <c r="I7" s="1203"/>
      <c r="J7" s="1203"/>
      <c r="K7" s="1203"/>
      <c r="L7" s="1203"/>
      <c r="M7" s="1203"/>
      <c r="N7" s="1207"/>
      <c r="O7" s="1207"/>
    </row>
    <row r="8" spans="1:15" x14ac:dyDescent="0.25">
      <c r="A8" s="1199" t="s">
        <v>586</v>
      </c>
      <c r="B8" s="1199"/>
      <c r="C8" s="1199"/>
      <c r="D8" s="1199"/>
      <c r="E8" s="134">
        <f>1094587+1603000</f>
        <v>2697587</v>
      </c>
      <c r="F8" s="134">
        <f>1905567+827330</f>
        <v>2732897</v>
      </c>
      <c r="G8" s="134">
        <f>1851682+1995972</f>
        <v>3847654</v>
      </c>
      <c r="H8" s="137">
        <f>4091842+2457728</f>
        <v>6549570</v>
      </c>
      <c r="I8" s="134">
        <v>8087383.79</v>
      </c>
      <c r="J8" s="134">
        <v>7589101.6699999999</v>
      </c>
      <c r="K8" s="134">
        <v>8080095.6699999999</v>
      </c>
      <c r="L8" s="134">
        <v>7707708.3499999996</v>
      </c>
      <c r="M8" s="134">
        <v>8716688.4499999993</v>
      </c>
      <c r="N8" s="134">
        <v>8343044</v>
      </c>
      <c r="O8" s="134">
        <v>8711537.3599999994</v>
      </c>
    </row>
    <row r="9" spans="1:15" x14ac:dyDescent="0.25">
      <c r="A9" s="1199" t="s">
        <v>587</v>
      </c>
      <c r="B9" s="1199"/>
      <c r="C9" s="1199"/>
      <c r="D9" s="1199"/>
      <c r="E9" s="134">
        <f>781694+144670</f>
        <v>926364</v>
      </c>
      <c r="F9" s="134">
        <f>737258+10240</f>
        <v>747498</v>
      </c>
      <c r="G9" s="134">
        <f>1110281+155186</f>
        <v>1265467</v>
      </c>
      <c r="H9" s="137">
        <f>1095038+74505</f>
        <v>1169543</v>
      </c>
      <c r="I9" s="138">
        <v>1560803</v>
      </c>
      <c r="J9" s="138">
        <v>1802149.61</v>
      </c>
      <c r="K9" s="138">
        <v>1788374.13</v>
      </c>
      <c r="L9" s="138">
        <v>1862907.08</v>
      </c>
      <c r="M9" s="138">
        <v>2520384.04</v>
      </c>
      <c r="N9" s="138">
        <v>2630859</v>
      </c>
      <c r="O9" s="138">
        <v>2727449.12</v>
      </c>
    </row>
    <row r="10" spans="1:15" x14ac:dyDescent="0.25">
      <c r="A10" s="1199" t="s">
        <v>588</v>
      </c>
      <c r="B10" s="1199"/>
      <c r="C10" s="1199"/>
      <c r="D10" s="1199"/>
      <c r="E10" s="134">
        <v>359921</v>
      </c>
      <c r="F10" s="134">
        <v>301628</v>
      </c>
      <c r="G10" s="134">
        <v>271226</v>
      </c>
      <c r="H10" s="137">
        <f>402589+7951</f>
        <v>410540</v>
      </c>
      <c r="I10" s="134">
        <v>552663.82999999996</v>
      </c>
      <c r="J10" s="134">
        <v>394193.36</v>
      </c>
      <c r="K10" s="134">
        <v>635940.32999999996</v>
      </c>
      <c r="L10" s="134">
        <v>402904.43</v>
      </c>
      <c r="M10" s="134">
        <v>411272.45</v>
      </c>
      <c r="N10" s="134">
        <v>617926</v>
      </c>
      <c r="O10" s="134">
        <v>796029.89</v>
      </c>
    </row>
    <row r="11" spans="1:15" x14ac:dyDescent="0.25">
      <c r="A11" s="1204" t="s">
        <v>1015</v>
      </c>
      <c r="B11" s="1204"/>
      <c r="C11" s="1204"/>
      <c r="D11" s="1204"/>
      <c r="E11" s="135">
        <f t="shared" ref="E11:G11" si="0">SUM(E8:E10)</f>
        <v>3983872</v>
      </c>
      <c r="F11" s="135">
        <f t="shared" si="0"/>
        <v>3782023</v>
      </c>
      <c r="G11" s="135">
        <f t="shared" si="0"/>
        <v>5384347</v>
      </c>
      <c r="H11" s="135">
        <f>SUM(H8:H10)</f>
        <v>8129653</v>
      </c>
      <c r="I11" s="135">
        <v>10200850</v>
      </c>
      <c r="J11" s="135">
        <v>9985444.6400000006</v>
      </c>
      <c r="K11" s="135">
        <v>10504410.130000001</v>
      </c>
      <c r="L11" s="135">
        <v>9973520</v>
      </c>
      <c r="M11" s="135">
        <v>11648345</v>
      </c>
      <c r="N11" s="135">
        <f>SUM(N8:N10)</f>
        <v>11591829</v>
      </c>
      <c r="O11" s="135">
        <f>SUM(O8:O10)</f>
        <v>12235016.370000001</v>
      </c>
    </row>
    <row r="13" spans="1:15" x14ac:dyDescent="0.25">
      <c r="E13" s="139"/>
      <c r="F13" s="139"/>
      <c r="G13" s="139"/>
      <c r="H13" s="139"/>
      <c r="M13" s="139"/>
    </row>
    <row r="14" spans="1:15" x14ac:dyDescent="0.25">
      <c r="C14" s="140"/>
      <c r="D14" s="141"/>
      <c r="E14" s="142"/>
      <c r="F14" s="142"/>
      <c r="G14" s="142"/>
      <c r="H14" s="142"/>
      <c r="I14" s="142"/>
      <c r="J14" s="142"/>
      <c r="K14" s="142"/>
    </row>
    <row r="15" spans="1:15" x14ac:dyDescent="0.25">
      <c r="C15" s="140"/>
      <c r="D15" s="141"/>
      <c r="E15" s="142"/>
      <c r="F15" s="142"/>
      <c r="G15" s="142"/>
      <c r="H15" s="142"/>
      <c r="I15" s="142"/>
      <c r="J15" s="142"/>
      <c r="K15" s="142"/>
    </row>
    <row r="17" spans="8:8" x14ac:dyDescent="0.25">
      <c r="H17" s="139"/>
    </row>
  </sheetData>
  <mergeCells count="17">
    <mergeCell ref="O5:O7"/>
    <mergeCell ref="E4:O4"/>
    <mergeCell ref="N5:N7"/>
    <mergeCell ref="M5:M7"/>
    <mergeCell ref="L5:L7"/>
    <mergeCell ref="H5:H7"/>
    <mergeCell ref="I5:I7"/>
    <mergeCell ref="J5:J7"/>
    <mergeCell ref="K5:K7"/>
    <mergeCell ref="A11:D11"/>
    <mergeCell ref="A4:D7"/>
    <mergeCell ref="E5:E7"/>
    <mergeCell ref="F5:F7"/>
    <mergeCell ref="G5:G7"/>
    <mergeCell ref="A8:D8"/>
    <mergeCell ref="A9:D9"/>
    <mergeCell ref="A10:D10"/>
  </mergeCells>
  <pageMargins left="0.70866141732283472" right="0.70866141732283472" top="0.74803149606299213" bottom="0.74803149606299213" header="0.31496062992125984" footer="0.31496062992125984"/>
  <pageSetup paperSize="9" scale="75" orientation="landscape" r:id="rId1"/>
  <drawing r:id="rId2"/>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sheetPr>
    <tabColor rgb="FF00B050"/>
  </sheetPr>
  <dimension ref="A1:O14"/>
  <sheetViews>
    <sheetView topLeftCell="A10" zoomScaleNormal="100" workbookViewId="0">
      <selection activeCell="M31" sqref="M31"/>
    </sheetView>
  </sheetViews>
  <sheetFormatPr baseColWidth="10" defaultRowHeight="15" x14ac:dyDescent="0.25"/>
  <cols>
    <col min="1" max="4" width="11.42578125" style="132"/>
    <col min="5" max="5" width="12.5703125" style="132" bestFit="1" customWidth="1"/>
    <col min="6" max="6" width="12.28515625" style="132" bestFit="1" customWidth="1"/>
    <col min="7" max="10" width="12.7109375" style="132" bestFit="1" customWidth="1"/>
    <col min="11" max="11" width="12.5703125" style="132" bestFit="1" customWidth="1"/>
    <col min="12" max="16384" width="11.42578125" style="132"/>
  </cols>
  <sheetData>
    <row r="1" spans="1:15" ht="15.75" x14ac:dyDescent="0.25">
      <c r="A1" s="200" t="s">
        <v>1238</v>
      </c>
    </row>
    <row r="4" spans="1:15" x14ac:dyDescent="0.25">
      <c r="A4" s="1202" t="s">
        <v>1014</v>
      </c>
      <c r="B4" s="1203"/>
      <c r="C4" s="1203"/>
      <c r="D4" s="1203"/>
      <c r="E4" s="1197"/>
      <c r="F4" s="1198"/>
      <c r="G4" s="1198"/>
      <c r="H4" s="1198"/>
      <c r="I4" s="1198"/>
      <c r="J4" s="1198"/>
      <c r="K4" s="1198"/>
      <c r="L4" s="1198"/>
      <c r="M4" s="1198"/>
      <c r="N4" s="1198"/>
      <c r="O4" s="1198"/>
    </row>
    <row r="5" spans="1:15" x14ac:dyDescent="0.25">
      <c r="A5" s="1203"/>
      <c r="B5" s="1203"/>
      <c r="C5" s="1203"/>
      <c r="D5" s="1203"/>
      <c r="E5" s="1205">
        <v>2008</v>
      </c>
      <c r="F5" s="1202">
        <v>2009</v>
      </c>
      <c r="G5" s="1202">
        <v>2010</v>
      </c>
      <c r="H5" s="1202">
        <v>2011</v>
      </c>
      <c r="I5" s="1202">
        <v>2012</v>
      </c>
      <c r="J5" s="1202">
        <v>2013</v>
      </c>
      <c r="K5" s="1202">
        <v>2014</v>
      </c>
      <c r="L5" s="1202">
        <v>2015</v>
      </c>
      <c r="M5" s="1202">
        <v>2016</v>
      </c>
      <c r="N5" s="1202">
        <v>2017</v>
      </c>
      <c r="O5" s="1202">
        <v>2018</v>
      </c>
    </row>
    <row r="6" spans="1:15" x14ac:dyDescent="0.25">
      <c r="A6" s="1203"/>
      <c r="B6" s="1203"/>
      <c r="C6" s="1203"/>
      <c r="D6" s="1203"/>
      <c r="E6" s="1206"/>
      <c r="F6" s="1203"/>
      <c r="G6" s="1203"/>
      <c r="H6" s="1203"/>
      <c r="I6" s="1203"/>
      <c r="J6" s="1203"/>
      <c r="K6" s="1203"/>
      <c r="L6" s="1203"/>
      <c r="M6" s="1203"/>
      <c r="N6" s="1203"/>
      <c r="O6" s="1203"/>
    </row>
    <row r="7" spans="1:15" x14ac:dyDescent="0.25">
      <c r="A7" s="1203"/>
      <c r="B7" s="1203"/>
      <c r="C7" s="1203"/>
      <c r="D7" s="1203"/>
      <c r="E7" s="1207"/>
      <c r="F7" s="1203"/>
      <c r="G7" s="1203"/>
      <c r="H7" s="1203"/>
      <c r="I7" s="1203"/>
      <c r="J7" s="1203"/>
      <c r="K7" s="1203"/>
      <c r="L7" s="1203"/>
      <c r="M7" s="1203"/>
      <c r="N7" s="1203"/>
      <c r="O7" s="1203"/>
    </row>
    <row r="8" spans="1:15" x14ac:dyDescent="0.25">
      <c r="A8" s="1199" t="s">
        <v>586</v>
      </c>
      <c r="B8" s="1199"/>
      <c r="C8" s="1199"/>
      <c r="D8" s="1199"/>
      <c r="E8" s="134">
        <f>6207904+4736399</f>
        <v>10944303</v>
      </c>
      <c r="F8" s="134">
        <f>4959777+5349568</f>
        <v>10309345</v>
      </c>
      <c r="G8" s="134">
        <f>6569105+5936035</f>
        <v>12505140</v>
      </c>
      <c r="H8" s="137">
        <f>9518612+5607422</f>
        <v>15126034</v>
      </c>
      <c r="I8" s="134">
        <v>14833872.91</v>
      </c>
      <c r="J8" s="134">
        <v>13899615.84</v>
      </c>
      <c r="K8" s="134">
        <v>13783276.26</v>
      </c>
      <c r="L8" s="134">
        <v>13890967.98</v>
      </c>
      <c r="M8" s="134">
        <v>15419373.91</v>
      </c>
      <c r="N8" s="134">
        <v>16558448</v>
      </c>
      <c r="O8" s="134">
        <v>16408393.59</v>
      </c>
    </row>
    <row r="9" spans="1:15" x14ac:dyDescent="0.25">
      <c r="A9" s="1199" t="s">
        <v>587</v>
      </c>
      <c r="B9" s="1199"/>
      <c r="C9" s="1199"/>
      <c r="D9" s="1199"/>
      <c r="E9" s="134">
        <f>4995646+603083</f>
        <v>5598729</v>
      </c>
      <c r="F9" s="134">
        <f>3277919+141928</f>
        <v>3419847</v>
      </c>
      <c r="G9" s="134">
        <f>3691554+437240</f>
        <v>4128794</v>
      </c>
      <c r="H9" s="137">
        <v>3289845</v>
      </c>
      <c r="I9" s="134">
        <v>3270164</v>
      </c>
      <c r="J9" s="134">
        <v>2343759.75</v>
      </c>
      <c r="K9" s="134">
        <v>2874440.03</v>
      </c>
      <c r="L9" s="134">
        <v>3274443.29</v>
      </c>
      <c r="M9" s="134">
        <v>3238998.73</v>
      </c>
      <c r="N9" s="134">
        <v>3856519</v>
      </c>
      <c r="O9" s="134">
        <v>3934949.66</v>
      </c>
    </row>
    <row r="10" spans="1:15" x14ac:dyDescent="0.25">
      <c r="A10" s="1199" t="s">
        <v>588</v>
      </c>
      <c r="B10" s="1199"/>
      <c r="C10" s="1199"/>
      <c r="D10" s="1199"/>
      <c r="E10" s="134">
        <v>90380</v>
      </c>
      <c r="F10" s="134">
        <v>14319</v>
      </c>
      <c r="G10" s="134">
        <v>10575</v>
      </c>
      <c r="H10" s="137">
        <f>39651+2330</f>
        <v>41981</v>
      </c>
      <c r="I10" s="134">
        <v>201417.01</v>
      </c>
      <c r="J10" s="134">
        <v>140682.6</v>
      </c>
      <c r="K10" s="134">
        <v>83953.49</v>
      </c>
      <c r="L10" s="134">
        <v>77119.740000000005</v>
      </c>
      <c r="M10" s="134">
        <v>74511.48</v>
      </c>
      <c r="N10" s="134">
        <v>167521</v>
      </c>
      <c r="O10" s="134">
        <v>188723.96</v>
      </c>
    </row>
    <row r="11" spans="1:15" x14ac:dyDescent="0.25">
      <c r="A11" s="1204" t="s">
        <v>1015</v>
      </c>
      <c r="B11" s="1204"/>
      <c r="C11" s="1204"/>
      <c r="D11" s="1204"/>
      <c r="E11" s="135">
        <f t="shared" ref="E11:H11" si="0">SUM(E8:E10)</f>
        <v>16633412</v>
      </c>
      <c r="F11" s="135">
        <f t="shared" si="0"/>
        <v>13743511</v>
      </c>
      <c r="G11" s="135">
        <f t="shared" si="0"/>
        <v>16644509</v>
      </c>
      <c r="H11" s="135">
        <f t="shared" si="0"/>
        <v>18457860</v>
      </c>
      <c r="I11" s="135">
        <v>18305454</v>
      </c>
      <c r="J11" s="135">
        <v>16384058.189999999</v>
      </c>
      <c r="K11" s="135">
        <v>16741669.77</v>
      </c>
      <c r="L11" s="135">
        <v>17242531</v>
      </c>
      <c r="M11" s="135">
        <v>18732884</v>
      </c>
      <c r="N11" s="135">
        <f>SUM(N8:N10)</f>
        <v>20582488</v>
      </c>
      <c r="O11" s="135">
        <f>SUM(O8:O10)</f>
        <v>20532067.210000001</v>
      </c>
    </row>
    <row r="13" spans="1:15" x14ac:dyDescent="0.25">
      <c r="I13" s="139"/>
      <c r="J13" s="139"/>
      <c r="M13" s="139"/>
    </row>
    <row r="14" spans="1:15" x14ac:dyDescent="0.25">
      <c r="L14" s="139"/>
    </row>
  </sheetData>
  <mergeCells count="17">
    <mergeCell ref="A11:D11"/>
    <mergeCell ref="A4:D7"/>
    <mergeCell ref="E5:E7"/>
    <mergeCell ref="A8:D8"/>
    <mergeCell ref="A9:D9"/>
    <mergeCell ref="A10:D10"/>
    <mergeCell ref="I5:I7"/>
    <mergeCell ref="J5:J7"/>
    <mergeCell ref="K5:K7"/>
    <mergeCell ref="E4:O4"/>
    <mergeCell ref="O5:O7"/>
    <mergeCell ref="N5:N7"/>
    <mergeCell ref="M5:M7"/>
    <mergeCell ref="L5:L7"/>
    <mergeCell ref="F5:F7"/>
    <mergeCell ref="G5:G7"/>
    <mergeCell ref="H5:H7"/>
  </mergeCells>
  <pageMargins left="0.70866141732283472" right="0.70866141732283472" top="0.74803149606299213" bottom="0.74803149606299213" header="0.31496062992125984" footer="0.31496062992125984"/>
  <pageSetup paperSize="9" scale="71" orientation="landscape" r:id="rId1"/>
  <drawing r:id="rId2"/>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sheetPr>
    <tabColor rgb="FF00B050"/>
  </sheetPr>
  <dimension ref="A1:O12"/>
  <sheetViews>
    <sheetView topLeftCell="A4" zoomScaleNormal="100" workbookViewId="0">
      <selection activeCell="M28" sqref="M28"/>
    </sheetView>
  </sheetViews>
  <sheetFormatPr baseColWidth="10" defaultRowHeight="15" x14ac:dyDescent="0.25"/>
  <cols>
    <col min="1" max="2" width="11.42578125" style="132"/>
    <col min="3" max="3" width="11.42578125" style="132" customWidth="1"/>
    <col min="4" max="10" width="11.42578125" style="132"/>
    <col min="11" max="11" width="12.7109375" style="132" bestFit="1" customWidth="1"/>
    <col min="12" max="12" width="11.42578125" style="132"/>
    <col min="13" max="13" width="11.7109375" style="132" bestFit="1" customWidth="1"/>
    <col min="14" max="16384" width="11.42578125" style="132"/>
  </cols>
  <sheetData>
    <row r="1" spans="1:15" ht="15.75" x14ac:dyDescent="0.25">
      <c r="A1" s="200" t="s">
        <v>1239</v>
      </c>
    </row>
    <row r="4" spans="1:15" x14ac:dyDescent="0.25">
      <c r="A4" s="1202" t="s">
        <v>1014</v>
      </c>
      <c r="B4" s="1202"/>
      <c r="C4" s="1202"/>
      <c r="D4" s="1202"/>
      <c r="E4" s="1197"/>
      <c r="F4" s="1198"/>
      <c r="G4" s="1198"/>
      <c r="H4" s="1198"/>
      <c r="I4" s="1198"/>
      <c r="J4" s="1198"/>
      <c r="K4" s="1198"/>
      <c r="L4" s="1198"/>
      <c r="M4" s="1198"/>
      <c r="N4" s="1198"/>
      <c r="O4" s="1198"/>
    </row>
    <row r="5" spans="1:15" ht="15.75" customHeight="1" x14ac:dyDescent="0.25">
      <c r="A5" s="1202"/>
      <c r="B5" s="1202"/>
      <c r="C5" s="1202"/>
      <c r="D5" s="1202"/>
      <c r="E5" s="1202">
        <v>2008</v>
      </c>
      <c r="F5" s="1202">
        <v>2009</v>
      </c>
      <c r="G5" s="1202">
        <v>2010</v>
      </c>
      <c r="H5" s="1202">
        <v>2011</v>
      </c>
      <c r="I5" s="1202">
        <v>2012</v>
      </c>
      <c r="J5" s="1202">
        <v>2013</v>
      </c>
      <c r="K5" s="1202">
        <v>2014</v>
      </c>
      <c r="L5" s="1202">
        <v>2015</v>
      </c>
      <c r="M5" s="1202">
        <v>2016</v>
      </c>
      <c r="N5" s="1202">
        <v>2017</v>
      </c>
      <c r="O5" s="1202">
        <v>2018</v>
      </c>
    </row>
    <row r="6" spans="1:15" x14ac:dyDescent="0.25">
      <c r="A6" s="1202"/>
      <c r="B6" s="1202"/>
      <c r="C6" s="1202"/>
      <c r="D6" s="1202"/>
      <c r="E6" s="1203"/>
      <c r="F6" s="1203"/>
      <c r="G6" s="1203"/>
      <c r="H6" s="1203"/>
      <c r="I6" s="1203"/>
      <c r="J6" s="1203"/>
      <c r="K6" s="1203"/>
      <c r="L6" s="1203"/>
      <c r="M6" s="1203"/>
      <c r="N6" s="1203"/>
      <c r="O6" s="1203"/>
    </row>
    <row r="7" spans="1:15" ht="15" customHeight="1" x14ac:dyDescent="0.25">
      <c r="A7" s="1202"/>
      <c r="B7" s="1202"/>
      <c r="C7" s="1202"/>
      <c r="D7" s="1202"/>
      <c r="E7" s="1203"/>
      <c r="F7" s="1203"/>
      <c r="G7" s="1203"/>
      <c r="H7" s="1203"/>
      <c r="I7" s="1203"/>
      <c r="J7" s="1203"/>
      <c r="K7" s="1203"/>
      <c r="L7" s="1203"/>
      <c r="M7" s="1203"/>
      <c r="N7" s="1203"/>
      <c r="O7" s="1203"/>
    </row>
    <row r="8" spans="1:15" ht="15.75" customHeight="1" x14ac:dyDescent="0.25">
      <c r="A8" s="1199" t="s">
        <v>586</v>
      </c>
      <c r="B8" s="1199" t="s">
        <v>1019</v>
      </c>
      <c r="C8" s="1199"/>
      <c r="D8" s="1199"/>
      <c r="E8" s="134">
        <v>4913029</v>
      </c>
      <c r="F8" s="134">
        <v>4360129</v>
      </c>
      <c r="G8" s="134">
        <v>5650296</v>
      </c>
      <c r="H8" s="134">
        <v>7856294.3899999997</v>
      </c>
      <c r="I8" s="134">
        <v>8673136.1999999993</v>
      </c>
      <c r="J8" s="134">
        <v>8804253.9800000004</v>
      </c>
      <c r="K8" s="134">
        <v>8876905.4900000002</v>
      </c>
      <c r="L8" s="134">
        <v>8697291.4199999999</v>
      </c>
      <c r="M8" s="137">
        <v>9404839.3699999992</v>
      </c>
      <c r="N8" s="134">
        <v>9546505.6500000004</v>
      </c>
      <c r="O8" s="134">
        <v>9037649</v>
      </c>
    </row>
    <row r="9" spans="1:15" x14ac:dyDescent="0.25">
      <c r="A9" s="1199"/>
      <c r="B9" s="1199" t="s">
        <v>1020</v>
      </c>
      <c r="C9" s="1199"/>
      <c r="D9" s="1199">
        <v>2842752</v>
      </c>
      <c r="E9" s="134">
        <v>2389462</v>
      </c>
      <c r="F9" s="134">
        <v>1816769</v>
      </c>
      <c r="G9" s="134">
        <v>2770491</v>
      </c>
      <c r="H9" s="134">
        <v>5754160.790000001</v>
      </c>
      <c r="I9" s="134">
        <v>6090180.2000000002</v>
      </c>
      <c r="J9" s="134">
        <v>5786402.7700000005</v>
      </c>
      <c r="K9" s="134">
        <v>7374880.6199999992</v>
      </c>
      <c r="L9" s="134">
        <v>7498643.25</v>
      </c>
      <c r="M9" s="134">
        <v>8308768.8399999999</v>
      </c>
      <c r="N9" s="134">
        <v>7655352.7000000002</v>
      </c>
      <c r="O9" s="134">
        <v>7445026</v>
      </c>
    </row>
    <row r="10" spans="1:15" ht="15" customHeight="1" x14ac:dyDescent="0.25">
      <c r="A10" s="1199"/>
      <c r="B10" s="1199" t="s">
        <v>1021</v>
      </c>
      <c r="C10" s="1199"/>
      <c r="D10" s="1199">
        <v>2437873</v>
      </c>
      <c r="E10" s="134">
        <v>4055713</v>
      </c>
      <c r="F10" s="134">
        <v>3851375</v>
      </c>
      <c r="G10" s="134">
        <v>4465492</v>
      </c>
      <c r="H10" s="134">
        <v>3970855.8</v>
      </c>
      <c r="I10" s="134">
        <v>3718104.1</v>
      </c>
      <c r="J10" s="134">
        <v>3243803.4</v>
      </c>
      <c r="K10" s="134">
        <v>3371844</v>
      </c>
      <c r="L10" s="134">
        <v>2342716.73</v>
      </c>
      <c r="M10" s="137">
        <v>2584973.33</v>
      </c>
      <c r="N10" s="134">
        <v>3294069.55</v>
      </c>
      <c r="O10" s="134">
        <v>3162051</v>
      </c>
    </row>
    <row r="11" spans="1:15" ht="15" customHeight="1" x14ac:dyDescent="0.25">
      <c r="A11" s="1199"/>
      <c r="B11" s="1199" t="s">
        <v>1022</v>
      </c>
      <c r="C11" s="1199"/>
      <c r="D11" s="1199">
        <v>1776153</v>
      </c>
      <c r="E11" s="134">
        <v>2283686.83</v>
      </c>
      <c r="F11" s="134">
        <v>3013968</v>
      </c>
      <c r="G11" s="134">
        <v>3466514.58</v>
      </c>
      <c r="H11" s="134">
        <v>4094293.5300000003</v>
      </c>
      <c r="I11" s="134">
        <v>4439836.2</v>
      </c>
      <c r="J11" s="134">
        <v>3654257.3600000003</v>
      </c>
      <c r="K11" s="134">
        <v>2239741.4600000009</v>
      </c>
      <c r="L11" s="134">
        <f>L12-L8-L9-L10</f>
        <v>3060024.9299999983</v>
      </c>
      <c r="M11" s="134">
        <f>M12-M8-M9-M10</f>
        <v>3837480.8200000003</v>
      </c>
      <c r="N11" s="134">
        <v>4408619.51</v>
      </c>
      <c r="O11" s="134">
        <v>5475204</v>
      </c>
    </row>
    <row r="12" spans="1:15" x14ac:dyDescent="0.25">
      <c r="A12" s="1199"/>
      <c r="B12" s="143" t="s">
        <v>578</v>
      </c>
      <c r="C12" s="144"/>
      <c r="D12" s="145"/>
      <c r="E12" s="135">
        <v>13641890.83</v>
      </c>
      <c r="F12" s="135">
        <v>13042241</v>
      </c>
      <c r="G12" s="135">
        <v>16352793.58</v>
      </c>
      <c r="H12" s="135">
        <v>21675604.510000002</v>
      </c>
      <c r="I12" s="135">
        <v>22921256.699999999</v>
      </c>
      <c r="J12" s="135">
        <v>21488717.510000002</v>
      </c>
      <c r="K12" s="135">
        <v>21863371.93</v>
      </c>
      <c r="L12" s="135">
        <v>21598676.329999998</v>
      </c>
      <c r="M12" s="135">
        <v>24136062.359999999</v>
      </c>
      <c r="N12" s="135">
        <f>SUM(N8:N11)</f>
        <v>24904547.410000004</v>
      </c>
      <c r="O12" s="135">
        <f>SUM(O8:O11)</f>
        <v>25119930</v>
      </c>
    </row>
  </sheetData>
  <mergeCells count="18">
    <mergeCell ref="M5:M7"/>
    <mergeCell ref="L5:L7"/>
    <mergeCell ref="G5:G7"/>
    <mergeCell ref="O5:O7"/>
    <mergeCell ref="E4:O4"/>
    <mergeCell ref="H5:H7"/>
    <mergeCell ref="N5:N7"/>
    <mergeCell ref="K5:K7"/>
    <mergeCell ref="A8:A12"/>
    <mergeCell ref="B8:D8"/>
    <mergeCell ref="B9:D9"/>
    <mergeCell ref="B10:D10"/>
    <mergeCell ref="B11:D11"/>
    <mergeCell ref="A4:D7"/>
    <mergeCell ref="E5:E7"/>
    <mergeCell ref="F5:F7"/>
    <mergeCell ref="I5:I7"/>
    <mergeCell ref="J5:J7"/>
  </mergeCells>
  <pageMargins left="0.70866141732283472" right="0.70866141732283472" top="0.74803149606299213" bottom="0.74803149606299213" header="0.31496062992125984" footer="0.31496062992125984"/>
  <pageSetup paperSize="9" scale="75" orientation="landscape" r:id="rId1"/>
  <drawing r:id="rId2"/>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sheetPr>
    <tabColor rgb="FF00B050"/>
  </sheetPr>
  <dimension ref="A1:P11"/>
  <sheetViews>
    <sheetView zoomScaleNormal="100" workbookViewId="0">
      <selection activeCell="M26" sqref="M26"/>
    </sheetView>
  </sheetViews>
  <sheetFormatPr baseColWidth="10" defaultRowHeight="15" x14ac:dyDescent="0.25"/>
  <cols>
    <col min="1" max="1" width="17.42578125" style="132" customWidth="1"/>
    <col min="2" max="15" width="11.42578125" style="132"/>
    <col min="16" max="16" width="11.7109375" style="132" bestFit="1" customWidth="1"/>
    <col min="17" max="16384" width="11.42578125" style="132"/>
  </cols>
  <sheetData>
    <row r="1" spans="1:16" ht="15.75" x14ac:dyDescent="0.25">
      <c r="A1" s="200" t="s">
        <v>1240</v>
      </c>
    </row>
    <row r="4" spans="1:16" x14ac:dyDescent="0.25">
      <c r="A4" s="1202" t="s">
        <v>1014</v>
      </c>
      <c r="B4" s="1203"/>
      <c r="C4" s="1203"/>
      <c r="D4" s="1203"/>
      <c r="E4" s="1197"/>
      <c r="F4" s="1198"/>
      <c r="G4" s="1198"/>
      <c r="H4" s="1198"/>
      <c r="I4" s="1198"/>
      <c r="J4" s="1198"/>
      <c r="K4" s="1198"/>
      <c r="L4" s="1198"/>
      <c r="M4" s="1198"/>
      <c r="N4" s="1198"/>
      <c r="O4" s="1198"/>
    </row>
    <row r="5" spans="1:16" x14ac:dyDescent="0.25">
      <c r="A5" s="1203"/>
      <c r="B5" s="1203"/>
      <c r="C5" s="1203"/>
      <c r="D5" s="1203"/>
      <c r="E5" s="133">
        <v>2008</v>
      </c>
      <c r="F5" s="133">
        <v>2009</v>
      </c>
      <c r="G5" s="133">
        <v>2010</v>
      </c>
      <c r="H5" s="133">
        <v>2011</v>
      </c>
      <c r="I5" s="133">
        <v>2012</v>
      </c>
      <c r="J5" s="133">
        <v>2013</v>
      </c>
      <c r="K5" s="133">
        <v>2014</v>
      </c>
      <c r="L5" s="368">
        <v>2015</v>
      </c>
      <c r="M5" s="615">
        <v>2016</v>
      </c>
      <c r="N5" s="665">
        <v>2017</v>
      </c>
      <c r="O5" s="834">
        <v>2018</v>
      </c>
    </row>
    <row r="6" spans="1:16" ht="15" customHeight="1" x14ac:dyDescent="0.25">
      <c r="A6" s="1199" t="s">
        <v>587</v>
      </c>
      <c r="B6" s="1199" t="s">
        <v>1043</v>
      </c>
      <c r="C6" s="1199"/>
      <c r="D6" s="1199"/>
      <c r="E6" s="134">
        <v>1136853</v>
      </c>
      <c r="F6" s="134">
        <v>1061744</v>
      </c>
      <c r="G6" s="134">
        <v>928490</v>
      </c>
      <c r="H6" s="134">
        <v>1034797</v>
      </c>
      <c r="I6" s="134">
        <f>582150+459369</f>
        <v>1041519</v>
      </c>
      <c r="J6" s="134">
        <v>584073</v>
      </c>
      <c r="K6" s="134">
        <v>944029.05</v>
      </c>
      <c r="L6" s="134">
        <v>1219839.33</v>
      </c>
      <c r="M6" s="134">
        <v>1165837</v>
      </c>
      <c r="N6" s="134">
        <v>1483717</v>
      </c>
      <c r="O6" s="134">
        <v>1455740</v>
      </c>
      <c r="P6" s="455"/>
    </row>
    <row r="7" spans="1:16" ht="15" customHeight="1" x14ac:dyDescent="0.25">
      <c r="A7" s="1199"/>
      <c r="B7" s="1199" t="s">
        <v>1044</v>
      </c>
      <c r="C7" s="1199"/>
      <c r="D7" s="1199"/>
      <c r="E7" s="134">
        <v>1070931</v>
      </c>
      <c r="F7" s="134">
        <v>1059703</v>
      </c>
      <c r="G7" s="134">
        <v>1052451</v>
      </c>
      <c r="H7" s="134">
        <v>985248</v>
      </c>
      <c r="I7" s="134">
        <v>1295766</v>
      </c>
      <c r="J7" s="134">
        <v>1178079</v>
      </c>
      <c r="K7" s="137">
        <v>1402185.523</v>
      </c>
      <c r="L7" s="137">
        <v>1748276.3890000002</v>
      </c>
      <c r="M7" s="137">
        <v>2322910</v>
      </c>
      <c r="N7" s="137">
        <v>2462704</v>
      </c>
      <c r="O7" s="137">
        <v>3089368</v>
      </c>
    </row>
    <row r="8" spans="1:16" x14ac:dyDescent="0.25">
      <c r="A8" s="1199"/>
      <c r="B8" s="1199" t="s">
        <v>1045</v>
      </c>
      <c r="C8" s="1199"/>
      <c r="D8" s="1199"/>
      <c r="E8" s="134">
        <v>1138811</v>
      </c>
      <c r="F8" s="134">
        <v>332819</v>
      </c>
      <c r="G8" s="134">
        <v>725656</v>
      </c>
      <c r="H8" s="134">
        <v>8148</v>
      </c>
      <c r="I8" s="134">
        <v>0</v>
      </c>
      <c r="J8" s="134">
        <v>4447.04</v>
      </c>
      <c r="K8" s="134">
        <v>15853.07</v>
      </c>
      <c r="L8" s="134">
        <v>12572</v>
      </c>
      <c r="M8" s="134">
        <v>17097.98</v>
      </c>
      <c r="N8" s="134">
        <v>14285</v>
      </c>
      <c r="O8" s="134">
        <v>0</v>
      </c>
    </row>
    <row r="9" spans="1:16" ht="15" customHeight="1" x14ac:dyDescent="0.25">
      <c r="A9" s="1199"/>
      <c r="B9" s="1199" t="s">
        <v>1046</v>
      </c>
      <c r="C9" s="1199"/>
      <c r="D9" s="1199"/>
      <c r="E9" s="134">
        <v>117589</v>
      </c>
      <c r="F9" s="134">
        <v>22341</v>
      </c>
      <c r="G9" s="134">
        <v>14037</v>
      </c>
      <c r="H9" s="134">
        <v>194231</v>
      </c>
      <c r="I9" s="134">
        <v>190350</v>
      </c>
      <c r="J9" s="134">
        <v>281464.07</v>
      </c>
      <c r="K9" s="134">
        <v>77009.42</v>
      </c>
      <c r="L9" s="134">
        <v>0</v>
      </c>
      <c r="M9" s="134">
        <v>0</v>
      </c>
      <c r="N9" s="134">
        <v>13490</v>
      </c>
      <c r="O9" s="134">
        <v>23925</v>
      </c>
    </row>
    <row r="10" spans="1:16" x14ac:dyDescent="0.25">
      <c r="A10" s="1199"/>
      <c r="B10" s="1199" t="s">
        <v>921</v>
      </c>
      <c r="C10" s="1199"/>
      <c r="D10" s="1199"/>
      <c r="E10" s="134">
        <f t="shared" ref="E10:J10" si="0">E11-E9-E8-E7-E6</f>
        <v>3060908</v>
      </c>
      <c r="F10" s="134">
        <f t="shared" si="0"/>
        <v>1690738</v>
      </c>
      <c r="G10" s="134">
        <f t="shared" si="0"/>
        <v>2673626</v>
      </c>
      <c r="H10" s="134">
        <f t="shared" si="0"/>
        <v>2236964.540000001</v>
      </c>
      <c r="I10" s="134">
        <f t="shared" si="0"/>
        <v>2303332.3200000003</v>
      </c>
      <c r="J10" s="134">
        <f t="shared" si="0"/>
        <v>2097846.2500000005</v>
      </c>
      <c r="K10" s="134">
        <f>K11-K9-K8-K7-K6</f>
        <v>2223737.0970000001</v>
      </c>
      <c r="L10" s="134">
        <f>L11-(SUM(L6:L9))</f>
        <v>2156662.6509999996</v>
      </c>
      <c r="M10" s="134">
        <f>M11-(SUM(M6:M9))</f>
        <v>2253537.8000000003</v>
      </c>
      <c r="N10" s="134">
        <v>2526672</v>
      </c>
      <c r="O10" s="134">
        <v>2093366</v>
      </c>
    </row>
    <row r="11" spans="1:16" x14ac:dyDescent="0.25">
      <c r="A11" s="1199"/>
      <c r="B11" s="143" t="s">
        <v>578</v>
      </c>
      <c r="C11" s="144"/>
      <c r="D11" s="145"/>
      <c r="E11" s="135">
        <v>6525092</v>
      </c>
      <c r="F11" s="135">
        <v>4167345</v>
      </c>
      <c r="G11" s="135">
        <v>5394260</v>
      </c>
      <c r="H11" s="135">
        <v>4459388.540000001</v>
      </c>
      <c r="I11" s="135">
        <v>4830967.32</v>
      </c>
      <c r="J11" s="135">
        <v>4145909.3600000003</v>
      </c>
      <c r="K11" s="135">
        <v>4662814.16</v>
      </c>
      <c r="L11" s="135">
        <f>'4.10.1'!L9</f>
        <v>5137350.37</v>
      </c>
      <c r="M11" s="135">
        <v>5759382.7800000003</v>
      </c>
      <c r="N11" s="135">
        <v>6487378.0999999996</v>
      </c>
      <c r="O11" s="135">
        <v>6662399</v>
      </c>
    </row>
  </sheetData>
  <mergeCells count="8">
    <mergeCell ref="E4:O4"/>
    <mergeCell ref="A4:D5"/>
    <mergeCell ref="A6:A11"/>
    <mergeCell ref="B6:D6"/>
    <mergeCell ref="B7:D7"/>
    <mergeCell ref="B8:D8"/>
    <mergeCell ref="B9:D9"/>
    <mergeCell ref="B10:D10"/>
  </mergeCells>
  <pageMargins left="0.70866141732283472" right="0.70866141732283472" top="0.74803149606299213" bottom="0.74803149606299213" header="0.31496062992125984" footer="0.31496062992125984"/>
  <pageSetup paperSize="9" scale="75" orientation="landscape" r:id="rId1"/>
  <drawing r:id="rId2"/>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sheetPr>
    <tabColor rgb="FF00B050"/>
  </sheetPr>
  <dimension ref="A1:O10"/>
  <sheetViews>
    <sheetView zoomScaleNormal="100" workbookViewId="0">
      <selection activeCell="M25" sqref="M25"/>
    </sheetView>
  </sheetViews>
  <sheetFormatPr baseColWidth="10" defaultRowHeight="15" x14ac:dyDescent="0.25"/>
  <cols>
    <col min="1" max="16384" width="11.42578125" style="132"/>
  </cols>
  <sheetData>
    <row r="1" spans="1:15" ht="15.75" x14ac:dyDescent="0.25">
      <c r="A1" s="200" t="s">
        <v>1241</v>
      </c>
    </row>
    <row r="4" spans="1:15" x14ac:dyDescent="0.25">
      <c r="A4" s="1202" t="s">
        <v>1014</v>
      </c>
      <c r="B4" s="1203"/>
      <c r="C4" s="1203"/>
      <c r="D4" s="1203"/>
      <c r="E4" s="1197"/>
      <c r="F4" s="1198"/>
      <c r="G4" s="1198"/>
      <c r="H4" s="1198"/>
      <c r="I4" s="1198"/>
      <c r="J4" s="1198"/>
      <c r="K4" s="1198"/>
      <c r="L4" s="1198"/>
      <c r="M4" s="1198"/>
      <c r="N4" s="1198"/>
      <c r="O4" s="1198"/>
    </row>
    <row r="5" spans="1:15" x14ac:dyDescent="0.25">
      <c r="A5" s="1203"/>
      <c r="B5" s="1203"/>
      <c r="C5" s="1203"/>
      <c r="D5" s="1203"/>
      <c r="E5" s="133">
        <v>2008</v>
      </c>
      <c r="F5" s="133">
        <v>2009</v>
      </c>
      <c r="G5" s="133">
        <v>2010</v>
      </c>
      <c r="H5" s="133">
        <v>2011</v>
      </c>
      <c r="I5" s="133">
        <v>2012</v>
      </c>
      <c r="J5" s="133">
        <v>2013</v>
      </c>
      <c r="K5" s="133">
        <v>2014</v>
      </c>
      <c r="L5" s="368">
        <v>2015</v>
      </c>
      <c r="M5" s="615">
        <v>2016</v>
      </c>
      <c r="N5" s="665">
        <v>2017</v>
      </c>
      <c r="O5" s="834">
        <v>2018</v>
      </c>
    </row>
    <row r="6" spans="1:15" ht="15" customHeight="1" x14ac:dyDescent="0.25">
      <c r="A6" s="1199" t="s">
        <v>588</v>
      </c>
      <c r="B6" s="1199" t="s">
        <v>1024</v>
      </c>
      <c r="C6" s="1199"/>
      <c r="D6" s="1199"/>
      <c r="E6" s="134">
        <v>450301</v>
      </c>
      <c r="F6" s="134">
        <v>315947</v>
      </c>
      <c r="G6" s="134">
        <v>281801</v>
      </c>
      <c r="H6" s="134">
        <v>442240.31</v>
      </c>
      <c r="I6" s="134">
        <v>745355.97</v>
      </c>
      <c r="J6" s="134">
        <v>698824.12</v>
      </c>
      <c r="K6" s="134">
        <v>650827.18000000005</v>
      </c>
      <c r="L6" s="134">
        <v>374840</v>
      </c>
      <c r="M6" s="134">
        <v>304910.75</v>
      </c>
      <c r="N6" s="134">
        <v>285627</v>
      </c>
      <c r="O6" s="134">
        <v>390541</v>
      </c>
    </row>
    <row r="7" spans="1:15" ht="15" customHeight="1" x14ac:dyDescent="0.25">
      <c r="A7" s="1199"/>
      <c r="B7" s="1199" t="s">
        <v>1025</v>
      </c>
      <c r="C7" s="1199"/>
      <c r="D7" s="1199"/>
      <c r="E7" s="134">
        <v>0</v>
      </c>
      <c r="F7" s="134">
        <v>0</v>
      </c>
      <c r="G7" s="134">
        <v>0</v>
      </c>
      <c r="H7" s="134">
        <v>10281.200000000001</v>
      </c>
      <c r="I7" s="134">
        <v>8724.8700000000008</v>
      </c>
      <c r="J7" s="134">
        <v>36051.839999999997</v>
      </c>
      <c r="K7" s="134">
        <v>69066.63</v>
      </c>
      <c r="L7" s="134">
        <v>105183.82999999996</v>
      </c>
      <c r="M7" s="134">
        <v>180873.18</v>
      </c>
      <c r="N7" s="134">
        <v>499820</v>
      </c>
      <c r="O7" s="134">
        <v>594212</v>
      </c>
    </row>
    <row r="8" spans="1:15" x14ac:dyDescent="0.25">
      <c r="A8" s="1199"/>
      <c r="B8" s="143" t="s">
        <v>578</v>
      </c>
      <c r="C8" s="144"/>
      <c r="D8" s="145"/>
      <c r="E8" s="135">
        <v>450301</v>
      </c>
      <c r="F8" s="135">
        <v>315947</v>
      </c>
      <c r="G8" s="135">
        <v>281801</v>
      </c>
      <c r="H8" s="135">
        <v>452521.51</v>
      </c>
      <c r="I8" s="135">
        <v>754080.84000000008</v>
      </c>
      <c r="J8" s="135">
        <v>734875.96</v>
      </c>
      <c r="K8" s="135">
        <f>K6+K7</f>
        <v>719893.81</v>
      </c>
      <c r="L8" s="135">
        <v>480024.16</v>
      </c>
      <c r="M8" s="135">
        <v>485784</v>
      </c>
      <c r="N8" s="135">
        <f>SUM(N6:N7)</f>
        <v>785447</v>
      </c>
      <c r="O8" s="135">
        <f>SUM(O6:O7)</f>
        <v>984753</v>
      </c>
    </row>
    <row r="10" spans="1:15" x14ac:dyDescent="0.25">
      <c r="M10" s="723"/>
    </row>
  </sheetData>
  <mergeCells count="5">
    <mergeCell ref="A4:D5"/>
    <mergeCell ref="A6:A8"/>
    <mergeCell ref="B6:D6"/>
    <mergeCell ref="B7:D7"/>
    <mergeCell ref="E4:O4"/>
  </mergeCells>
  <pageMargins left="0.70866141732283472" right="0.70866141732283472" top="0.74803149606299213" bottom="0.74803149606299213" header="0.31496062992125984" footer="0.31496062992125984"/>
  <pageSetup paperSize="9" scale="75"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5">
    <tabColor rgb="FF00B050"/>
  </sheetPr>
  <dimension ref="A1:G51"/>
  <sheetViews>
    <sheetView zoomScaleNormal="100" workbookViewId="0">
      <selection activeCell="C42" sqref="C42"/>
    </sheetView>
  </sheetViews>
  <sheetFormatPr baseColWidth="10" defaultRowHeight="12.75" x14ac:dyDescent="0.2"/>
  <cols>
    <col min="1" max="1" width="11.42578125" style="3"/>
    <col min="2" max="2" width="64.5703125" style="3" customWidth="1"/>
    <col min="3" max="3" width="23.5703125" style="3" bestFit="1" customWidth="1"/>
    <col min="4" max="4" width="35.85546875" style="3" bestFit="1" customWidth="1"/>
    <col min="5" max="5" width="18.42578125" style="3" bestFit="1" customWidth="1"/>
    <col min="6" max="6" width="20" style="3" customWidth="1"/>
    <col min="7" max="257" width="11.42578125" style="3"/>
    <col min="258" max="258" width="62.28515625" style="3" customWidth="1"/>
    <col min="259" max="259" width="49.5703125" style="3" bestFit="1" customWidth="1"/>
    <col min="260" max="260" width="23.7109375" style="3" bestFit="1" customWidth="1"/>
    <col min="261" max="261" width="18.42578125" style="3" bestFit="1" customWidth="1"/>
    <col min="262" max="262" width="20" style="3" customWidth="1"/>
    <col min="263" max="513" width="11.42578125" style="3"/>
    <col min="514" max="514" width="62.28515625" style="3" customWidth="1"/>
    <col min="515" max="515" width="49.5703125" style="3" bestFit="1" customWidth="1"/>
    <col min="516" max="516" width="23.7109375" style="3" bestFit="1" customWidth="1"/>
    <col min="517" max="517" width="18.42578125" style="3" bestFit="1" customWidth="1"/>
    <col min="518" max="518" width="20" style="3" customWidth="1"/>
    <col min="519" max="769" width="11.42578125" style="3"/>
    <col min="770" max="770" width="62.28515625" style="3" customWidth="1"/>
    <col min="771" max="771" width="49.5703125" style="3" bestFit="1" customWidth="1"/>
    <col min="772" max="772" width="23.7109375" style="3" bestFit="1" customWidth="1"/>
    <col min="773" max="773" width="18.42578125" style="3" bestFit="1" customWidth="1"/>
    <col min="774" max="774" width="20" style="3" customWidth="1"/>
    <col min="775" max="1025" width="11.42578125" style="3"/>
    <col min="1026" max="1026" width="62.28515625" style="3" customWidth="1"/>
    <col min="1027" max="1027" width="49.5703125" style="3" bestFit="1" customWidth="1"/>
    <col min="1028" max="1028" width="23.7109375" style="3" bestFit="1" customWidth="1"/>
    <col min="1029" max="1029" width="18.42578125" style="3" bestFit="1" customWidth="1"/>
    <col min="1030" max="1030" width="20" style="3" customWidth="1"/>
    <col min="1031" max="1281" width="11.42578125" style="3"/>
    <col min="1282" max="1282" width="62.28515625" style="3" customWidth="1"/>
    <col min="1283" max="1283" width="49.5703125" style="3" bestFit="1" customWidth="1"/>
    <col min="1284" max="1284" width="23.7109375" style="3" bestFit="1" customWidth="1"/>
    <col min="1285" max="1285" width="18.42578125" style="3" bestFit="1" customWidth="1"/>
    <col min="1286" max="1286" width="20" style="3" customWidth="1"/>
    <col min="1287" max="1537" width="11.42578125" style="3"/>
    <col min="1538" max="1538" width="62.28515625" style="3" customWidth="1"/>
    <col min="1539" max="1539" width="49.5703125" style="3" bestFit="1" customWidth="1"/>
    <col min="1540" max="1540" width="23.7109375" style="3" bestFit="1" customWidth="1"/>
    <col min="1541" max="1541" width="18.42578125" style="3" bestFit="1" customWidth="1"/>
    <col min="1542" max="1542" width="20" style="3" customWidth="1"/>
    <col min="1543" max="1793" width="11.42578125" style="3"/>
    <col min="1794" max="1794" width="62.28515625" style="3" customWidth="1"/>
    <col min="1795" max="1795" width="49.5703125" style="3" bestFit="1" customWidth="1"/>
    <col min="1796" max="1796" width="23.7109375" style="3" bestFit="1" customWidth="1"/>
    <col min="1797" max="1797" width="18.42578125" style="3" bestFit="1" customWidth="1"/>
    <col min="1798" max="1798" width="20" style="3" customWidth="1"/>
    <col min="1799" max="2049" width="11.42578125" style="3"/>
    <col min="2050" max="2050" width="62.28515625" style="3" customWidth="1"/>
    <col min="2051" max="2051" width="49.5703125" style="3" bestFit="1" customWidth="1"/>
    <col min="2052" max="2052" width="23.7109375" style="3" bestFit="1" customWidth="1"/>
    <col min="2053" max="2053" width="18.42578125" style="3" bestFit="1" customWidth="1"/>
    <col min="2054" max="2054" width="20" style="3" customWidth="1"/>
    <col min="2055" max="2305" width="11.42578125" style="3"/>
    <col min="2306" max="2306" width="62.28515625" style="3" customWidth="1"/>
    <col min="2307" max="2307" width="49.5703125" style="3" bestFit="1" customWidth="1"/>
    <col min="2308" max="2308" width="23.7109375" style="3" bestFit="1" customWidth="1"/>
    <col min="2309" max="2309" width="18.42578125" style="3" bestFit="1" customWidth="1"/>
    <col min="2310" max="2310" width="20" style="3" customWidth="1"/>
    <col min="2311" max="2561" width="11.42578125" style="3"/>
    <col min="2562" max="2562" width="62.28515625" style="3" customWidth="1"/>
    <col min="2563" max="2563" width="49.5703125" style="3" bestFit="1" customWidth="1"/>
    <col min="2564" max="2564" width="23.7109375" style="3" bestFit="1" customWidth="1"/>
    <col min="2565" max="2565" width="18.42578125" style="3" bestFit="1" customWidth="1"/>
    <col min="2566" max="2566" width="20" style="3" customWidth="1"/>
    <col min="2567" max="2817" width="11.42578125" style="3"/>
    <col min="2818" max="2818" width="62.28515625" style="3" customWidth="1"/>
    <col min="2819" max="2819" width="49.5703125" style="3" bestFit="1" customWidth="1"/>
    <col min="2820" max="2820" width="23.7109375" style="3" bestFit="1" customWidth="1"/>
    <col min="2821" max="2821" width="18.42578125" style="3" bestFit="1" customWidth="1"/>
    <col min="2822" max="2822" width="20" style="3" customWidth="1"/>
    <col min="2823" max="3073" width="11.42578125" style="3"/>
    <col min="3074" max="3074" width="62.28515625" style="3" customWidth="1"/>
    <col min="3075" max="3075" width="49.5703125" style="3" bestFit="1" customWidth="1"/>
    <col min="3076" max="3076" width="23.7109375" style="3" bestFit="1" customWidth="1"/>
    <col min="3077" max="3077" width="18.42578125" style="3" bestFit="1" customWidth="1"/>
    <col min="3078" max="3078" width="20" style="3" customWidth="1"/>
    <col min="3079" max="3329" width="11.42578125" style="3"/>
    <col min="3330" max="3330" width="62.28515625" style="3" customWidth="1"/>
    <col min="3331" max="3331" width="49.5703125" style="3" bestFit="1" customWidth="1"/>
    <col min="3332" max="3332" width="23.7109375" style="3" bestFit="1" customWidth="1"/>
    <col min="3333" max="3333" width="18.42578125" style="3" bestFit="1" customWidth="1"/>
    <col min="3334" max="3334" width="20" style="3" customWidth="1"/>
    <col min="3335" max="3585" width="11.42578125" style="3"/>
    <col min="3586" max="3586" width="62.28515625" style="3" customWidth="1"/>
    <col min="3587" max="3587" width="49.5703125" style="3" bestFit="1" customWidth="1"/>
    <col min="3588" max="3588" width="23.7109375" style="3" bestFit="1" customWidth="1"/>
    <col min="3589" max="3589" width="18.42578125" style="3" bestFit="1" customWidth="1"/>
    <col min="3590" max="3590" width="20" style="3" customWidth="1"/>
    <col min="3591" max="3841" width="11.42578125" style="3"/>
    <col min="3842" max="3842" width="62.28515625" style="3" customWidth="1"/>
    <col min="3843" max="3843" width="49.5703125" style="3" bestFit="1" customWidth="1"/>
    <col min="3844" max="3844" width="23.7109375" style="3" bestFit="1" customWidth="1"/>
    <col min="3845" max="3845" width="18.42578125" style="3" bestFit="1" customWidth="1"/>
    <col min="3846" max="3846" width="20" style="3" customWidth="1"/>
    <col min="3847" max="4097" width="11.42578125" style="3"/>
    <col min="4098" max="4098" width="62.28515625" style="3" customWidth="1"/>
    <col min="4099" max="4099" width="49.5703125" style="3" bestFit="1" customWidth="1"/>
    <col min="4100" max="4100" width="23.7109375" style="3" bestFit="1" customWidth="1"/>
    <col min="4101" max="4101" width="18.42578125" style="3" bestFit="1" customWidth="1"/>
    <col min="4102" max="4102" width="20" style="3" customWidth="1"/>
    <col min="4103" max="4353" width="11.42578125" style="3"/>
    <col min="4354" max="4354" width="62.28515625" style="3" customWidth="1"/>
    <col min="4355" max="4355" width="49.5703125" style="3" bestFit="1" customWidth="1"/>
    <col min="4356" max="4356" width="23.7109375" style="3" bestFit="1" customWidth="1"/>
    <col min="4357" max="4357" width="18.42578125" style="3" bestFit="1" customWidth="1"/>
    <col min="4358" max="4358" width="20" style="3" customWidth="1"/>
    <col min="4359" max="4609" width="11.42578125" style="3"/>
    <col min="4610" max="4610" width="62.28515625" style="3" customWidth="1"/>
    <col min="4611" max="4611" width="49.5703125" style="3" bestFit="1" customWidth="1"/>
    <col min="4612" max="4612" width="23.7109375" style="3" bestFit="1" customWidth="1"/>
    <col min="4613" max="4613" width="18.42578125" style="3" bestFit="1" customWidth="1"/>
    <col min="4614" max="4614" width="20" style="3" customWidth="1"/>
    <col min="4615" max="4865" width="11.42578125" style="3"/>
    <col min="4866" max="4866" width="62.28515625" style="3" customWidth="1"/>
    <col min="4867" max="4867" width="49.5703125" style="3" bestFit="1" customWidth="1"/>
    <col min="4868" max="4868" width="23.7109375" style="3" bestFit="1" customWidth="1"/>
    <col min="4869" max="4869" width="18.42578125" style="3" bestFit="1" customWidth="1"/>
    <col min="4870" max="4870" width="20" style="3" customWidth="1"/>
    <col min="4871" max="5121" width="11.42578125" style="3"/>
    <col min="5122" max="5122" width="62.28515625" style="3" customWidth="1"/>
    <col min="5123" max="5123" width="49.5703125" style="3" bestFit="1" customWidth="1"/>
    <col min="5124" max="5124" width="23.7109375" style="3" bestFit="1" customWidth="1"/>
    <col min="5125" max="5125" width="18.42578125" style="3" bestFit="1" customWidth="1"/>
    <col min="5126" max="5126" width="20" style="3" customWidth="1"/>
    <col min="5127" max="5377" width="11.42578125" style="3"/>
    <col min="5378" max="5378" width="62.28515625" style="3" customWidth="1"/>
    <col min="5379" max="5379" width="49.5703125" style="3" bestFit="1" customWidth="1"/>
    <col min="5380" max="5380" width="23.7109375" style="3" bestFit="1" customWidth="1"/>
    <col min="5381" max="5381" width="18.42578125" style="3" bestFit="1" customWidth="1"/>
    <col min="5382" max="5382" width="20" style="3" customWidth="1"/>
    <col min="5383" max="5633" width="11.42578125" style="3"/>
    <col min="5634" max="5634" width="62.28515625" style="3" customWidth="1"/>
    <col min="5635" max="5635" width="49.5703125" style="3" bestFit="1" customWidth="1"/>
    <col min="5636" max="5636" width="23.7109375" style="3" bestFit="1" customWidth="1"/>
    <col min="5637" max="5637" width="18.42578125" style="3" bestFit="1" customWidth="1"/>
    <col min="5638" max="5638" width="20" style="3" customWidth="1"/>
    <col min="5639" max="5889" width="11.42578125" style="3"/>
    <col min="5890" max="5890" width="62.28515625" style="3" customWidth="1"/>
    <col min="5891" max="5891" width="49.5703125" style="3" bestFit="1" customWidth="1"/>
    <col min="5892" max="5892" width="23.7109375" style="3" bestFit="1" customWidth="1"/>
    <col min="5893" max="5893" width="18.42578125" style="3" bestFit="1" customWidth="1"/>
    <col min="5894" max="5894" width="20" style="3" customWidth="1"/>
    <col min="5895" max="6145" width="11.42578125" style="3"/>
    <col min="6146" max="6146" width="62.28515625" style="3" customWidth="1"/>
    <col min="6147" max="6147" width="49.5703125" style="3" bestFit="1" customWidth="1"/>
    <col min="6148" max="6148" width="23.7109375" style="3" bestFit="1" customWidth="1"/>
    <col min="6149" max="6149" width="18.42578125" style="3" bestFit="1" customWidth="1"/>
    <col min="6150" max="6150" width="20" style="3" customWidth="1"/>
    <col min="6151" max="6401" width="11.42578125" style="3"/>
    <col min="6402" max="6402" width="62.28515625" style="3" customWidth="1"/>
    <col min="6403" max="6403" width="49.5703125" style="3" bestFit="1" customWidth="1"/>
    <col min="6404" max="6404" width="23.7109375" style="3" bestFit="1" customWidth="1"/>
    <col min="6405" max="6405" width="18.42578125" style="3" bestFit="1" customWidth="1"/>
    <col min="6406" max="6406" width="20" style="3" customWidth="1"/>
    <col min="6407" max="6657" width="11.42578125" style="3"/>
    <col min="6658" max="6658" width="62.28515625" style="3" customWidth="1"/>
    <col min="6659" max="6659" width="49.5703125" style="3" bestFit="1" customWidth="1"/>
    <col min="6660" max="6660" width="23.7109375" style="3" bestFit="1" customWidth="1"/>
    <col min="6661" max="6661" width="18.42578125" style="3" bestFit="1" customWidth="1"/>
    <col min="6662" max="6662" width="20" style="3" customWidth="1"/>
    <col min="6663" max="6913" width="11.42578125" style="3"/>
    <col min="6914" max="6914" width="62.28515625" style="3" customWidth="1"/>
    <col min="6915" max="6915" width="49.5703125" style="3" bestFit="1" customWidth="1"/>
    <col min="6916" max="6916" width="23.7109375" style="3" bestFit="1" customWidth="1"/>
    <col min="6917" max="6917" width="18.42578125" style="3" bestFit="1" customWidth="1"/>
    <col min="6918" max="6918" width="20" style="3" customWidth="1"/>
    <col min="6919" max="7169" width="11.42578125" style="3"/>
    <col min="7170" max="7170" width="62.28515625" style="3" customWidth="1"/>
    <col min="7171" max="7171" width="49.5703125" style="3" bestFit="1" customWidth="1"/>
    <col min="7172" max="7172" width="23.7109375" style="3" bestFit="1" customWidth="1"/>
    <col min="7173" max="7173" width="18.42578125" style="3" bestFit="1" customWidth="1"/>
    <col min="7174" max="7174" width="20" style="3" customWidth="1"/>
    <col min="7175" max="7425" width="11.42578125" style="3"/>
    <col min="7426" max="7426" width="62.28515625" style="3" customWidth="1"/>
    <col min="7427" max="7427" width="49.5703125" style="3" bestFit="1" customWidth="1"/>
    <col min="7428" max="7428" width="23.7109375" style="3" bestFit="1" customWidth="1"/>
    <col min="7429" max="7429" width="18.42578125" style="3" bestFit="1" customWidth="1"/>
    <col min="7430" max="7430" width="20" style="3" customWidth="1"/>
    <col min="7431" max="7681" width="11.42578125" style="3"/>
    <col min="7682" max="7682" width="62.28515625" style="3" customWidth="1"/>
    <col min="7683" max="7683" width="49.5703125" style="3" bestFit="1" customWidth="1"/>
    <col min="7684" max="7684" width="23.7109375" style="3" bestFit="1" customWidth="1"/>
    <col min="7685" max="7685" width="18.42578125" style="3" bestFit="1" customWidth="1"/>
    <col min="7686" max="7686" width="20" style="3" customWidth="1"/>
    <col min="7687" max="7937" width="11.42578125" style="3"/>
    <col min="7938" max="7938" width="62.28515625" style="3" customWidth="1"/>
    <col min="7939" max="7939" width="49.5703125" style="3" bestFit="1" customWidth="1"/>
    <col min="7940" max="7940" width="23.7109375" style="3" bestFit="1" customWidth="1"/>
    <col min="7941" max="7941" width="18.42578125" style="3" bestFit="1" customWidth="1"/>
    <col min="7942" max="7942" width="20" style="3" customWidth="1"/>
    <col min="7943" max="8193" width="11.42578125" style="3"/>
    <col min="8194" max="8194" width="62.28515625" style="3" customWidth="1"/>
    <col min="8195" max="8195" width="49.5703125" style="3" bestFit="1" customWidth="1"/>
    <col min="8196" max="8196" width="23.7109375" style="3" bestFit="1" customWidth="1"/>
    <col min="8197" max="8197" width="18.42578125" style="3" bestFit="1" customWidth="1"/>
    <col min="8198" max="8198" width="20" style="3" customWidth="1"/>
    <col min="8199" max="8449" width="11.42578125" style="3"/>
    <col min="8450" max="8450" width="62.28515625" style="3" customWidth="1"/>
    <col min="8451" max="8451" width="49.5703125" style="3" bestFit="1" customWidth="1"/>
    <col min="8452" max="8452" width="23.7109375" style="3" bestFit="1" customWidth="1"/>
    <col min="8453" max="8453" width="18.42578125" style="3" bestFit="1" customWidth="1"/>
    <col min="8454" max="8454" width="20" style="3" customWidth="1"/>
    <col min="8455" max="8705" width="11.42578125" style="3"/>
    <col min="8706" max="8706" width="62.28515625" style="3" customWidth="1"/>
    <col min="8707" max="8707" width="49.5703125" style="3" bestFit="1" customWidth="1"/>
    <col min="8708" max="8708" width="23.7109375" style="3" bestFit="1" customWidth="1"/>
    <col min="8709" max="8709" width="18.42578125" style="3" bestFit="1" customWidth="1"/>
    <col min="8710" max="8710" width="20" style="3" customWidth="1"/>
    <col min="8711" max="8961" width="11.42578125" style="3"/>
    <col min="8962" max="8962" width="62.28515625" style="3" customWidth="1"/>
    <col min="8963" max="8963" width="49.5703125" style="3" bestFit="1" customWidth="1"/>
    <col min="8964" max="8964" width="23.7109375" style="3" bestFit="1" customWidth="1"/>
    <col min="8965" max="8965" width="18.42578125" style="3" bestFit="1" customWidth="1"/>
    <col min="8966" max="8966" width="20" style="3" customWidth="1"/>
    <col min="8967" max="9217" width="11.42578125" style="3"/>
    <col min="9218" max="9218" width="62.28515625" style="3" customWidth="1"/>
    <col min="9219" max="9219" width="49.5703125" style="3" bestFit="1" customWidth="1"/>
    <col min="9220" max="9220" width="23.7109375" style="3" bestFit="1" customWidth="1"/>
    <col min="9221" max="9221" width="18.42578125" style="3" bestFit="1" customWidth="1"/>
    <col min="9222" max="9222" width="20" style="3" customWidth="1"/>
    <col min="9223" max="9473" width="11.42578125" style="3"/>
    <col min="9474" max="9474" width="62.28515625" style="3" customWidth="1"/>
    <col min="9475" max="9475" width="49.5703125" style="3" bestFit="1" customWidth="1"/>
    <col min="9476" max="9476" width="23.7109375" style="3" bestFit="1" customWidth="1"/>
    <col min="9477" max="9477" width="18.42578125" style="3" bestFit="1" customWidth="1"/>
    <col min="9478" max="9478" width="20" style="3" customWidth="1"/>
    <col min="9479" max="9729" width="11.42578125" style="3"/>
    <col min="9730" max="9730" width="62.28515625" style="3" customWidth="1"/>
    <col min="9731" max="9731" width="49.5703125" style="3" bestFit="1" customWidth="1"/>
    <col min="9732" max="9732" width="23.7109375" style="3" bestFit="1" customWidth="1"/>
    <col min="9733" max="9733" width="18.42578125" style="3" bestFit="1" customWidth="1"/>
    <col min="9734" max="9734" width="20" style="3" customWidth="1"/>
    <col min="9735" max="9985" width="11.42578125" style="3"/>
    <col min="9986" max="9986" width="62.28515625" style="3" customWidth="1"/>
    <col min="9987" max="9987" width="49.5703125" style="3" bestFit="1" customWidth="1"/>
    <col min="9988" max="9988" width="23.7109375" style="3" bestFit="1" customWidth="1"/>
    <col min="9989" max="9989" width="18.42578125" style="3" bestFit="1" customWidth="1"/>
    <col min="9990" max="9990" width="20" style="3" customWidth="1"/>
    <col min="9991" max="10241" width="11.42578125" style="3"/>
    <col min="10242" max="10242" width="62.28515625" style="3" customWidth="1"/>
    <col min="10243" max="10243" width="49.5703125" style="3" bestFit="1" customWidth="1"/>
    <col min="10244" max="10244" width="23.7109375" style="3" bestFit="1" customWidth="1"/>
    <col min="10245" max="10245" width="18.42578125" style="3" bestFit="1" customWidth="1"/>
    <col min="10246" max="10246" width="20" style="3" customWidth="1"/>
    <col min="10247" max="10497" width="11.42578125" style="3"/>
    <col min="10498" max="10498" width="62.28515625" style="3" customWidth="1"/>
    <col min="10499" max="10499" width="49.5703125" style="3" bestFit="1" customWidth="1"/>
    <col min="10500" max="10500" width="23.7109375" style="3" bestFit="1" customWidth="1"/>
    <col min="10501" max="10501" width="18.42578125" style="3" bestFit="1" customWidth="1"/>
    <col min="10502" max="10502" width="20" style="3" customWidth="1"/>
    <col min="10503" max="10753" width="11.42578125" style="3"/>
    <col min="10754" max="10754" width="62.28515625" style="3" customWidth="1"/>
    <col min="10755" max="10755" width="49.5703125" style="3" bestFit="1" customWidth="1"/>
    <col min="10756" max="10756" width="23.7109375" style="3" bestFit="1" customWidth="1"/>
    <col min="10757" max="10757" width="18.42578125" style="3" bestFit="1" customWidth="1"/>
    <col min="10758" max="10758" width="20" style="3" customWidth="1"/>
    <col min="10759" max="11009" width="11.42578125" style="3"/>
    <col min="11010" max="11010" width="62.28515625" style="3" customWidth="1"/>
    <col min="11011" max="11011" width="49.5703125" style="3" bestFit="1" customWidth="1"/>
    <col min="11012" max="11012" width="23.7109375" style="3" bestFit="1" customWidth="1"/>
    <col min="11013" max="11013" width="18.42578125" style="3" bestFit="1" customWidth="1"/>
    <col min="11014" max="11014" width="20" style="3" customWidth="1"/>
    <col min="11015" max="11265" width="11.42578125" style="3"/>
    <col min="11266" max="11266" width="62.28515625" style="3" customWidth="1"/>
    <col min="11267" max="11267" width="49.5703125" style="3" bestFit="1" customWidth="1"/>
    <col min="11268" max="11268" width="23.7109375" style="3" bestFit="1" customWidth="1"/>
    <col min="11269" max="11269" width="18.42578125" style="3" bestFit="1" customWidth="1"/>
    <col min="11270" max="11270" width="20" style="3" customWidth="1"/>
    <col min="11271" max="11521" width="11.42578125" style="3"/>
    <col min="11522" max="11522" width="62.28515625" style="3" customWidth="1"/>
    <col min="11523" max="11523" width="49.5703125" style="3" bestFit="1" customWidth="1"/>
    <col min="11524" max="11524" width="23.7109375" style="3" bestFit="1" customWidth="1"/>
    <col min="11525" max="11525" width="18.42578125" style="3" bestFit="1" customWidth="1"/>
    <col min="11526" max="11526" width="20" style="3" customWidth="1"/>
    <col min="11527" max="11777" width="11.42578125" style="3"/>
    <col min="11778" max="11778" width="62.28515625" style="3" customWidth="1"/>
    <col min="11779" max="11779" width="49.5703125" style="3" bestFit="1" customWidth="1"/>
    <col min="11780" max="11780" width="23.7109375" style="3" bestFit="1" customWidth="1"/>
    <col min="11781" max="11781" width="18.42578125" style="3" bestFit="1" customWidth="1"/>
    <col min="11782" max="11782" width="20" style="3" customWidth="1"/>
    <col min="11783" max="12033" width="11.42578125" style="3"/>
    <col min="12034" max="12034" width="62.28515625" style="3" customWidth="1"/>
    <col min="12035" max="12035" width="49.5703125" style="3" bestFit="1" customWidth="1"/>
    <col min="12036" max="12036" width="23.7109375" style="3" bestFit="1" customWidth="1"/>
    <col min="12037" max="12037" width="18.42578125" style="3" bestFit="1" customWidth="1"/>
    <col min="12038" max="12038" width="20" style="3" customWidth="1"/>
    <col min="12039" max="12289" width="11.42578125" style="3"/>
    <col min="12290" max="12290" width="62.28515625" style="3" customWidth="1"/>
    <col min="12291" max="12291" width="49.5703125" style="3" bestFit="1" customWidth="1"/>
    <col min="12292" max="12292" width="23.7109375" style="3" bestFit="1" customWidth="1"/>
    <col min="12293" max="12293" width="18.42578125" style="3" bestFit="1" customWidth="1"/>
    <col min="12294" max="12294" width="20" style="3" customWidth="1"/>
    <col min="12295" max="12545" width="11.42578125" style="3"/>
    <col min="12546" max="12546" width="62.28515625" style="3" customWidth="1"/>
    <col min="12547" max="12547" width="49.5703125" style="3" bestFit="1" customWidth="1"/>
    <col min="12548" max="12548" width="23.7109375" style="3" bestFit="1" customWidth="1"/>
    <col min="12549" max="12549" width="18.42578125" style="3" bestFit="1" customWidth="1"/>
    <col min="12550" max="12550" width="20" style="3" customWidth="1"/>
    <col min="12551" max="12801" width="11.42578125" style="3"/>
    <col min="12802" max="12802" width="62.28515625" style="3" customWidth="1"/>
    <col min="12803" max="12803" width="49.5703125" style="3" bestFit="1" customWidth="1"/>
    <col min="12804" max="12804" width="23.7109375" style="3" bestFit="1" customWidth="1"/>
    <col min="12805" max="12805" width="18.42578125" style="3" bestFit="1" customWidth="1"/>
    <col min="12806" max="12806" width="20" style="3" customWidth="1"/>
    <col min="12807" max="13057" width="11.42578125" style="3"/>
    <col min="13058" max="13058" width="62.28515625" style="3" customWidth="1"/>
    <col min="13059" max="13059" width="49.5703125" style="3" bestFit="1" customWidth="1"/>
    <col min="13060" max="13060" width="23.7109375" style="3" bestFit="1" customWidth="1"/>
    <col min="13061" max="13061" width="18.42578125" style="3" bestFit="1" customWidth="1"/>
    <col min="13062" max="13062" width="20" style="3" customWidth="1"/>
    <col min="13063" max="13313" width="11.42578125" style="3"/>
    <col min="13314" max="13314" width="62.28515625" style="3" customWidth="1"/>
    <col min="13315" max="13315" width="49.5703125" style="3" bestFit="1" customWidth="1"/>
    <col min="13316" max="13316" width="23.7109375" style="3" bestFit="1" customWidth="1"/>
    <col min="13317" max="13317" width="18.42578125" style="3" bestFit="1" customWidth="1"/>
    <col min="13318" max="13318" width="20" style="3" customWidth="1"/>
    <col min="13319" max="13569" width="11.42578125" style="3"/>
    <col min="13570" max="13570" width="62.28515625" style="3" customWidth="1"/>
    <col min="13571" max="13571" width="49.5703125" style="3" bestFit="1" customWidth="1"/>
    <col min="13572" max="13572" width="23.7109375" style="3" bestFit="1" customWidth="1"/>
    <col min="13573" max="13573" width="18.42578125" style="3" bestFit="1" customWidth="1"/>
    <col min="13574" max="13574" width="20" style="3" customWidth="1"/>
    <col min="13575" max="13825" width="11.42578125" style="3"/>
    <col min="13826" max="13826" width="62.28515625" style="3" customWidth="1"/>
    <col min="13827" max="13827" width="49.5703125" style="3" bestFit="1" customWidth="1"/>
    <col min="13828" max="13828" width="23.7109375" style="3" bestFit="1" customWidth="1"/>
    <col min="13829" max="13829" width="18.42578125" style="3" bestFit="1" customWidth="1"/>
    <col min="13830" max="13830" width="20" style="3" customWidth="1"/>
    <col min="13831" max="14081" width="11.42578125" style="3"/>
    <col min="14082" max="14082" width="62.28515625" style="3" customWidth="1"/>
    <col min="14083" max="14083" width="49.5703125" style="3" bestFit="1" customWidth="1"/>
    <col min="14084" max="14084" width="23.7109375" style="3" bestFit="1" customWidth="1"/>
    <col min="14085" max="14085" width="18.42578125" style="3" bestFit="1" customWidth="1"/>
    <col min="14086" max="14086" width="20" style="3" customWidth="1"/>
    <col min="14087" max="14337" width="11.42578125" style="3"/>
    <col min="14338" max="14338" width="62.28515625" style="3" customWidth="1"/>
    <col min="14339" max="14339" width="49.5703125" style="3" bestFit="1" customWidth="1"/>
    <col min="14340" max="14340" width="23.7109375" style="3" bestFit="1" customWidth="1"/>
    <col min="14341" max="14341" width="18.42578125" style="3" bestFit="1" customWidth="1"/>
    <col min="14342" max="14342" width="20" style="3" customWidth="1"/>
    <col min="14343" max="14593" width="11.42578125" style="3"/>
    <col min="14594" max="14594" width="62.28515625" style="3" customWidth="1"/>
    <col min="14595" max="14595" width="49.5703125" style="3" bestFit="1" customWidth="1"/>
    <col min="14596" max="14596" width="23.7109375" style="3" bestFit="1" customWidth="1"/>
    <col min="14597" max="14597" width="18.42578125" style="3" bestFit="1" customWidth="1"/>
    <col min="14598" max="14598" width="20" style="3" customWidth="1"/>
    <col min="14599" max="14849" width="11.42578125" style="3"/>
    <col min="14850" max="14850" width="62.28515625" style="3" customWidth="1"/>
    <col min="14851" max="14851" width="49.5703125" style="3" bestFit="1" customWidth="1"/>
    <col min="14852" max="14852" width="23.7109375" style="3" bestFit="1" customWidth="1"/>
    <col min="14853" max="14853" width="18.42578125" style="3" bestFit="1" customWidth="1"/>
    <col min="14854" max="14854" width="20" style="3" customWidth="1"/>
    <col min="14855" max="15105" width="11.42578125" style="3"/>
    <col min="15106" max="15106" width="62.28515625" style="3" customWidth="1"/>
    <col min="15107" max="15107" width="49.5703125" style="3" bestFit="1" customWidth="1"/>
    <col min="15108" max="15108" width="23.7109375" style="3" bestFit="1" customWidth="1"/>
    <col min="15109" max="15109" width="18.42578125" style="3" bestFit="1" customWidth="1"/>
    <col min="15110" max="15110" width="20" style="3" customWidth="1"/>
    <col min="15111" max="15361" width="11.42578125" style="3"/>
    <col min="15362" max="15362" width="62.28515625" style="3" customWidth="1"/>
    <col min="15363" max="15363" width="49.5703125" style="3" bestFit="1" customWidth="1"/>
    <col min="15364" max="15364" width="23.7109375" style="3" bestFit="1" customWidth="1"/>
    <col min="15365" max="15365" width="18.42578125" style="3" bestFit="1" customWidth="1"/>
    <col min="15366" max="15366" width="20" style="3" customWidth="1"/>
    <col min="15367" max="15617" width="11.42578125" style="3"/>
    <col min="15618" max="15618" width="62.28515625" style="3" customWidth="1"/>
    <col min="15619" max="15619" width="49.5703125" style="3" bestFit="1" customWidth="1"/>
    <col min="15620" max="15620" width="23.7109375" style="3" bestFit="1" customWidth="1"/>
    <col min="15621" max="15621" width="18.42578125" style="3" bestFit="1" customWidth="1"/>
    <col min="15622" max="15622" width="20" style="3" customWidth="1"/>
    <col min="15623" max="15873" width="11.42578125" style="3"/>
    <col min="15874" max="15874" width="62.28515625" style="3" customWidth="1"/>
    <col min="15875" max="15875" width="49.5703125" style="3" bestFit="1" customWidth="1"/>
    <col min="15876" max="15876" width="23.7109375" style="3" bestFit="1" customWidth="1"/>
    <col min="15877" max="15877" width="18.42578125" style="3" bestFit="1" customWidth="1"/>
    <col min="15878" max="15878" width="20" style="3" customWidth="1"/>
    <col min="15879" max="16129" width="11.42578125" style="3"/>
    <col min="16130" max="16130" width="62.28515625" style="3" customWidth="1"/>
    <col min="16131" max="16131" width="49.5703125" style="3" bestFit="1" customWidth="1"/>
    <col min="16132" max="16132" width="23.7109375" style="3" bestFit="1" customWidth="1"/>
    <col min="16133" max="16133" width="18.42578125" style="3" bestFit="1" customWidth="1"/>
    <col min="16134" max="16134" width="20" style="3" customWidth="1"/>
    <col min="16135" max="16384" width="11.42578125" style="3"/>
  </cols>
  <sheetData>
    <row r="1" spans="1:7" s="189" customFormat="1" ht="21" x14ac:dyDescent="0.35">
      <c r="A1" s="192" t="s">
        <v>1059</v>
      </c>
      <c r="B1" s="188"/>
    </row>
    <row r="3" spans="1:7" ht="18.75" x14ac:dyDescent="0.3">
      <c r="A3" s="187" t="s">
        <v>1060</v>
      </c>
      <c r="B3" s="5"/>
    </row>
    <row r="5" spans="1:7" s="4" customFormat="1" ht="15.75" x14ac:dyDescent="0.25">
      <c r="A5" s="191" t="s">
        <v>1213</v>
      </c>
    </row>
    <row r="6" spans="1:7" x14ac:dyDescent="0.2">
      <c r="C6" s="245"/>
    </row>
    <row r="7" spans="1:7" x14ac:dyDescent="0.2">
      <c r="B7" s="268" t="s">
        <v>8</v>
      </c>
      <c r="C7" s="7" t="s">
        <v>3332</v>
      </c>
      <c r="E7" s="8"/>
    </row>
    <row r="8" spans="1:7" x14ac:dyDescent="0.2">
      <c r="B8" s="268" t="s">
        <v>9</v>
      </c>
      <c r="C8" s="7" t="s">
        <v>3115</v>
      </c>
    </row>
    <row r="11" spans="1:7" ht="15.75" x14ac:dyDescent="0.25">
      <c r="A11" s="191" t="s">
        <v>1061</v>
      </c>
      <c r="B11" s="4"/>
      <c r="C11" s="4"/>
      <c r="D11" s="4"/>
      <c r="E11" s="4"/>
      <c r="F11" s="4"/>
      <c r="G11" s="4"/>
    </row>
    <row r="13" spans="1:7" x14ac:dyDescent="0.2">
      <c r="B13" s="268" t="s">
        <v>10</v>
      </c>
      <c r="C13" s="9" t="s">
        <v>1271</v>
      </c>
      <c r="D13" s="10"/>
      <c r="E13" s="8"/>
    </row>
    <row r="14" spans="1:7" x14ac:dyDescent="0.2">
      <c r="B14" s="268" t="s">
        <v>11</v>
      </c>
      <c r="C14" s="9" t="s">
        <v>1272</v>
      </c>
      <c r="D14" s="10"/>
    </row>
    <row r="17" spans="1:6" ht="15.75" x14ac:dyDescent="0.25">
      <c r="A17" s="191" t="s">
        <v>1181</v>
      </c>
      <c r="B17" s="11"/>
      <c r="C17" s="11"/>
      <c r="D17" s="11"/>
      <c r="E17" s="11"/>
    </row>
    <row r="18" spans="1:6" x14ac:dyDescent="0.2">
      <c r="A18" s="12"/>
      <c r="B18" s="12"/>
      <c r="C18" s="12"/>
      <c r="D18" s="12"/>
      <c r="E18" s="12"/>
    </row>
    <row r="19" spans="1:6" x14ac:dyDescent="0.2">
      <c r="A19" s="12"/>
      <c r="B19" s="270" t="s">
        <v>1622</v>
      </c>
      <c r="C19" s="7">
        <v>5.94</v>
      </c>
      <c r="D19" s="14"/>
      <c r="E19" s="12"/>
    </row>
    <row r="20" spans="1:6" x14ac:dyDescent="0.2">
      <c r="A20" s="12"/>
      <c r="B20" s="271" t="s">
        <v>1623</v>
      </c>
      <c r="C20" s="7">
        <v>13.32</v>
      </c>
      <c r="D20" s="12"/>
      <c r="E20" s="12"/>
    </row>
    <row r="21" spans="1:6" x14ac:dyDescent="0.2">
      <c r="B21" s="268" t="s">
        <v>1624</v>
      </c>
      <c r="C21" s="7">
        <v>248</v>
      </c>
    </row>
    <row r="23" spans="1:6" ht="15.75" x14ac:dyDescent="0.25">
      <c r="A23" s="191" t="s">
        <v>1182</v>
      </c>
      <c r="B23" s="11"/>
      <c r="C23" s="11"/>
      <c r="D23" s="11"/>
      <c r="E23" s="11"/>
      <c r="F23" s="11"/>
    </row>
    <row r="24" spans="1:6" x14ac:dyDescent="0.2">
      <c r="A24" s="12"/>
      <c r="B24" s="12"/>
      <c r="C24" s="12"/>
      <c r="D24" s="12"/>
      <c r="E24" s="12"/>
      <c r="F24" s="12"/>
    </row>
    <row r="25" spans="1:6" x14ac:dyDescent="0.2">
      <c r="A25" s="12"/>
      <c r="B25" s="272" t="s">
        <v>1625</v>
      </c>
      <c r="C25" s="7">
        <v>3.58</v>
      </c>
      <c r="D25" s="12"/>
    </row>
    <row r="26" spans="1:6" x14ac:dyDescent="0.2">
      <c r="A26" s="12"/>
      <c r="B26" s="272" t="s">
        <v>1626</v>
      </c>
      <c r="C26" s="927">
        <v>0.1</v>
      </c>
      <c r="D26" s="12"/>
    </row>
    <row r="27" spans="1:6" x14ac:dyDescent="0.2">
      <c r="A27" s="12"/>
      <c r="B27" s="272" t="s">
        <v>1627</v>
      </c>
      <c r="C27" s="7">
        <v>4.08</v>
      </c>
      <c r="D27" s="12"/>
      <c r="E27" s="12"/>
    </row>
    <row r="28" spans="1:6" x14ac:dyDescent="0.2">
      <c r="A28" s="12"/>
      <c r="D28" s="12"/>
      <c r="E28" s="12"/>
    </row>
    <row r="29" spans="1:6" x14ac:dyDescent="0.2">
      <c r="A29" s="454" t="s">
        <v>3116</v>
      </c>
    </row>
    <row r="30" spans="1:6" ht="15.75" x14ac:dyDescent="0.25">
      <c r="A30" s="191" t="s">
        <v>1062</v>
      </c>
      <c r="B30" s="11"/>
      <c r="C30" s="11"/>
      <c r="D30" s="11"/>
      <c r="E30" s="11"/>
      <c r="F30" s="11"/>
    </row>
    <row r="31" spans="1:6" x14ac:dyDescent="0.2">
      <c r="A31" s="12"/>
      <c r="B31" s="12"/>
      <c r="C31" s="12"/>
      <c r="D31" s="12"/>
      <c r="E31" s="12"/>
      <c r="F31" s="12"/>
    </row>
    <row r="32" spans="1:6" ht="15" x14ac:dyDescent="0.25">
      <c r="A32" s="12"/>
      <c r="B32" s="193" t="s">
        <v>1063</v>
      </c>
      <c r="C32" s="12"/>
      <c r="D32" s="12"/>
      <c r="E32" s="17"/>
      <c r="F32" s="12"/>
    </row>
    <row r="33" spans="1:6" x14ac:dyDescent="0.2">
      <c r="A33" s="12"/>
      <c r="B33" s="12"/>
      <c r="C33" s="12"/>
      <c r="D33" s="12"/>
      <c r="E33" s="17"/>
      <c r="F33" s="12"/>
    </row>
    <row r="34" spans="1:6" x14ac:dyDescent="0.2">
      <c r="A34" s="12"/>
      <c r="B34" s="273" t="s">
        <v>12</v>
      </c>
      <c r="C34" s="15" t="s">
        <v>2837</v>
      </c>
      <c r="D34" s="17"/>
      <c r="E34" s="12"/>
    </row>
    <row r="35" spans="1:6" x14ac:dyDescent="0.2">
      <c r="A35" s="12"/>
      <c r="B35" s="274" t="s">
        <v>13</v>
      </c>
      <c r="C35" s="15" t="s">
        <v>14</v>
      </c>
      <c r="E35" s="18"/>
    </row>
    <row r="36" spans="1:6" x14ac:dyDescent="0.2">
      <c r="A36" s="12"/>
      <c r="B36" s="274" t="s">
        <v>8</v>
      </c>
      <c r="C36" s="13" t="s">
        <v>15</v>
      </c>
      <c r="E36" s="18"/>
    </row>
    <row r="37" spans="1:6" x14ac:dyDescent="0.2">
      <c r="A37" s="12"/>
      <c r="B37" s="274" t="s">
        <v>16</v>
      </c>
      <c r="C37" s="13" t="s">
        <v>1175</v>
      </c>
      <c r="E37" s="18"/>
    </row>
    <row r="38" spans="1:6" x14ac:dyDescent="0.2">
      <c r="A38" s="12"/>
      <c r="B38" s="274" t="s">
        <v>17</v>
      </c>
      <c r="C38" s="13" t="s">
        <v>18</v>
      </c>
      <c r="E38" s="18"/>
    </row>
    <row r="41" spans="1:6" ht="15" x14ac:dyDescent="0.25">
      <c r="A41" s="12"/>
      <c r="B41" s="193" t="s">
        <v>1064</v>
      </c>
      <c r="C41" s="12"/>
      <c r="D41" s="12"/>
      <c r="E41" s="17"/>
      <c r="F41" s="12"/>
    </row>
    <row r="42" spans="1:6" x14ac:dyDescent="0.2">
      <c r="A42" s="12"/>
      <c r="B42" s="12"/>
      <c r="C42" s="12"/>
      <c r="D42" s="12"/>
      <c r="E42" s="17"/>
      <c r="F42" s="12"/>
    </row>
    <row r="43" spans="1:6" x14ac:dyDescent="0.2">
      <c r="A43" s="12"/>
      <c r="B43" s="273" t="s">
        <v>12</v>
      </c>
      <c r="C43" s="15" t="s">
        <v>2837</v>
      </c>
      <c r="E43" s="18"/>
    </row>
    <row r="44" spans="1:6" x14ac:dyDescent="0.2">
      <c r="A44" s="12"/>
      <c r="B44" s="274" t="s">
        <v>19</v>
      </c>
      <c r="C44" s="13" t="s">
        <v>1176</v>
      </c>
      <c r="E44" s="18"/>
    </row>
    <row r="45" spans="1:6" x14ac:dyDescent="0.2">
      <c r="A45" s="12"/>
      <c r="B45" s="274" t="s">
        <v>20</v>
      </c>
      <c r="C45" s="13" t="s">
        <v>1175</v>
      </c>
      <c r="E45" s="18"/>
    </row>
    <row r="46" spans="1:6" x14ac:dyDescent="0.2">
      <c r="A46" s="12"/>
      <c r="B46" s="274" t="s">
        <v>21</v>
      </c>
      <c r="C46" s="13" t="s">
        <v>22</v>
      </c>
      <c r="E46" s="18"/>
    </row>
    <row r="47" spans="1:6" x14ac:dyDescent="0.2">
      <c r="A47" s="12"/>
      <c r="B47" s="12"/>
      <c r="C47" s="12"/>
      <c r="D47" s="20"/>
      <c r="F47" s="18"/>
    </row>
    <row r="48" spans="1:6" ht="15" x14ac:dyDescent="0.25">
      <c r="A48" s="12"/>
      <c r="B48" s="193" t="s">
        <v>1056</v>
      </c>
      <c r="C48" s="12"/>
      <c r="D48" s="20"/>
      <c r="F48" s="18"/>
    </row>
    <row r="49" spans="1:6" x14ac:dyDescent="0.2">
      <c r="A49" s="12"/>
      <c r="B49" s="21"/>
      <c r="C49" s="12"/>
      <c r="D49" s="20"/>
      <c r="F49" s="18"/>
    </row>
    <row r="50" spans="1:6" ht="132" customHeight="1" x14ac:dyDescent="0.3">
      <c r="A50" s="12"/>
      <c r="B50" s="966" t="s">
        <v>2838</v>
      </c>
      <c r="C50" s="966"/>
      <c r="D50" s="966"/>
      <c r="E50" s="966"/>
      <c r="F50" s="18"/>
    </row>
    <row r="51" spans="1:6" ht="12" customHeight="1" x14ac:dyDescent="0.2"/>
  </sheetData>
  <mergeCells count="1">
    <mergeCell ref="B50:E50"/>
  </mergeCells>
  <printOptions horizontalCentered="1" verticalCentered="1"/>
  <pageMargins left="7.874015748031496E-2" right="0.15748031496062992" top="0.86" bottom="0.39370078740157483" header="0.51181102362204722" footer="0.51181102362204722"/>
  <pageSetup paperSize="9" scale="58" orientation="landscape" r:id="rId1"/>
  <headerFooter alignWithMargins="0"/>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sheetPr>
    <tabColor rgb="FF00B050"/>
  </sheetPr>
  <dimension ref="A1:O10"/>
  <sheetViews>
    <sheetView zoomScaleNormal="100" workbookViewId="0">
      <selection activeCell="O15" sqref="O15"/>
    </sheetView>
  </sheetViews>
  <sheetFormatPr baseColWidth="10" defaultRowHeight="15" x14ac:dyDescent="0.25"/>
  <cols>
    <col min="1" max="1" width="12.140625" style="151" customWidth="1"/>
    <col min="2" max="2" width="17.7109375" style="151" customWidth="1"/>
    <col min="3" max="16384" width="11.42578125" style="151"/>
  </cols>
  <sheetData>
    <row r="1" spans="1:15" s="132" customFormat="1" ht="15.75" x14ac:dyDescent="0.25">
      <c r="A1" s="200" t="s">
        <v>1242</v>
      </c>
    </row>
    <row r="4" spans="1:15" x14ac:dyDescent="0.25">
      <c r="A4" s="1202" t="s">
        <v>1014</v>
      </c>
      <c r="B4" s="1203"/>
      <c r="C4" s="1203"/>
      <c r="D4" s="1203"/>
      <c r="E4" s="1197"/>
      <c r="F4" s="1198"/>
      <c r="G4" s="1198"/>
      <c r="H4" s="1198"/>
      <c r="I4" s="1198"/>
      <c r="J4" s="1198"/>
      <c r="K4" s="1198"/>
      <c r="L4" s="1198"/>
      <c r="M4" s="1198"/>
      <c r="N4" s="1198"/>
      <c r="O4" s="1198"/>
    </row>
    <row r="5" spans="1:15" x14ac:dyDescent="0.25">
      <c r="A5" s="1203"/>
      <c r="B5" s="1203"/>
      <c r="C5" s="1203"/>
      <c r="D5" s="1203"/>
      <c r="E5" s="150">
        <v>2008</v>
      </c>
      <c r="F5" s="150">
        <v>2009</v>
      </c>
      <c r="G5" s="150">
        <v>2010</v>
      </c>
      <c r="H5" s="150">
        <v>2011</v>
      </c>
      <c r="I5" s="150">
        <v>2012</v>
      </c>
      <c r="J5" s="150">
        <v>2013</v>
      </c>
      <c r="K5" s="150">
        <v>2014</v>
      </c>
      <c r="L5" s="368">
        <v>2015</v>
      </c>
      <c r="M5" s="615">
        <v>2016</v>
      </c>
      <c r="N5" s="665">
        <v>2017</v>
      </c>
      <c r="O5" s="834">
        <v>2018</v>
      </c>
    </row>
    <row r="6" spans="1:15" ht="15" customHeight="1" x14ac:dyDescent="0.25">
      <c r="A6" s="1199" t="s">
        <v>1036</v>
      </c>
      <c r="B6" s="1199"/>
      <c r="C6" s="1199"/>
      <c r="D6" s="1199"/>
      <c r="E6" s="134">
        <v>2372.36</v>
      </c>
      <c r="F6" s="134">
        <v>2688.73</v>
      </c>
      <c r="G6" s="134">
        <v>2357.2600000000002</v>
      </c>
      <c r="H6" s="134">
        <v>2371.89</v>
      </c>
      <c r="I6" s="134">
        <v>2426.8200000000002</v>
      </c>
      <c r="J6" s="134">
        <v>2257.2600000000002</v>
      </c>
      <c r="K6" s="134">
        <v>2374.1559999999999</v>
      </c>
      <c r="L6" s="134">
        <v>2293.9540000000002</v>
      </c>
      <c r="M6" s="134">
        <v>2032</v>
      </c>
      <c r="N6" s="134">
        <v>2010</v>
      </c>
      <c r="O6" s="134">
        <v>1903</v>
      </c>
    </row>
    <row r="7" spans="1:15" ht="15" customHeight="1" x14ac:dyDescent="0.25">
      <c r="A7" s="1199" t="s">
        <v>1037</v>
      </c>
      <c r="B7" s="1199"/>
      <c r="C7" s="1199"/>
      <c r="D7" s="1199"/>
      <c r="E7" s="134">
        <v>10491</v>
      </c>
      <c r="F7" s="134">
        <v>7833</v>
      </c>
      <c r="G7" s="134">
        <v>4524</v>
      </c>
      <c r="H7" s="134">
        <v>4618</v>
      </c>
      <c r="I7" s="134">
        <v>6773</v>
      </c>
      <c r="J7" s="134">
        <v>5340.11</v>
      </c>
      <c r="K7" s="134">
        <v>5607.31</v>
      </c>
      <c r="L7" s="134">
        <v>8408.6</v>
      </c>
      <c r="M7" s="134">
        <v>8644</v>
      </c>
      <c r="N7" s="134">
        <v>8252</v>
      </c>
      <c r="O7" s="134">
        <v>7283</v>
      </c>
    </row>
    <row r="8" spans="1:15" x14ac:dyDescent="0.25">
      <c r="A8" s="1208" t="s">
        <v>578</v>
      </c>
      <c r="B8" s="1209"/>
      <c r="C8" s="1209"/>
      <c r="D8" s="1210"/>
      <c r="E8" s="135">
        <f t="shared" ref="E8:K8" si="0">E7+E6</f>
        <v>12863.36</v>
      </c>
      <c r="F8" s="135">
        <f t="shared" si="0"/>
        <v>10521.73</v>
      </c>
      <c r="G8" s="135">
        <f t="shared" si="0"/>
        <v>6881.26</v>
      </c>
      <c r="H8" s="135">
        <f t="shared" si="0"/>
        <v>6989.8899999999994</v>
      </c>
      <c r="I8" s="135">
        <f t="shared" si="0"/>
        <v>9199.82</v>
      </c>
      <c r="J8" s="135">
        <f t="shared" si="0"/>
        <v>7597.37</v>
      </c>
      <c r="K8" s="135">
        <f t="shared" si="0"/>
        <v>7981.4660000000003</v>
      </c>
      <c r="L8" s="135">
        <v>10702.554</v>
      </c>
      <c r="M8" s="135">
        <v>10676</v>
      </c>
      <c r="N8" s="135">
        <f>SUM(N6:N7)</f>
        <v>10262</v>
      </c>
      <c r="O8" s="135">
        <f>SUM(O6:O7)</f>
        <v>9186</v>
      </c>
    </row>
    <row r="10" spans="1:15" x14ac:dyDescent="0.25">
      <c r="M10" s="621"/>
    </row>
  </sheetData>
  <mergeCells count="5">
    <mergeCell ref="A4:D5"/>
    <mergeCell ref="A6:D6"/>
    <mergeCell ref="A7:D7"/>
    <mergeCell ref="A8:D8"/>
    <mergeCell ref="E4:O4"/>
  </mergeCells>
  <pageMargins left="0.70866141732283472" right="0.70866141732283472" top="0.74803149606299213" bottom="0.74803149606299213" header="0.31496062992125984" footer="0.31496062992125984"/>
  <pageSetup paperSize="9" scale="74" orientation="landscape" r:id="rId1"/>
  <drawing r:id="rId2"/>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sheetPr>
    <tabColor rgb="FF00B050"/>
  </sheetPr>
  <dimension ref="A1:O8"/>
  <sheetViews>
    <sheetView zoomScaleNormal="100" workbookViewId="0">
      <selection activeCell="M26" sqref="M26"/>
    </sheetView>
  </sheetViews>
  <sheetFormatPr baseColWidth="10" defaultRowHeight="15" x14ac:dyDescent="0.25"/>
  <cols>
    <col min="1" max="1" width="22.7109375" style="151" bestFit="1" customWidth="1"/>
    <col min="2" max="2" width="17.7109375" style="151" customWidth="1"/>
    <col min="3" max="16384" width="11.42578125" style="151"/>
  </cols>
  <sheetData>
    <row r="1" spans="1:15" s="132" customFormat="1" ht="15.75" x14ac:dyDescent="0.25">
      <c r="A1" s="200" t="s">
        <v>1243</v>
      </c>
    </row>
    <row r="4" spans="1:15" x14ac:dyDescent="0.25">
      <c r="A4" s="1202" t="s">
        <v>1014</v>
      </c>
      <c r="B4" s="1203"/>
      <c r="C4" s="1203"/>
      <c r="D4" s="1203"/>
      <c r="E4" s="1197"/>
      <c r="F4" s="1198"/>
      <c r="G4" s="1198"/>
      <c r="H4" s="1198"/>
      <c r="I4" s="1198"/>
      <c r="J4" s="1198"/>
      <c r="K4" s="1198"/>
      <c r="L4" s="1198"/>
      <c r="M4" s="1198"/>
      <c r="N4" s="1198"/>
      <c r="O4" s="1198"/>
    </row>
    <row r="5" spans="1:15" x14ac:dyDescent="0.25">
      <c r="A5" s="1203"/>
      <c r="B5" s="1203"/>
      <c r="C5" s="1203"/>
      <c r="D5" s="1203"/>
      <c r="E5" s="150">
        <v>2008</v>
      </c>
      <c r="F5" s="150">
        <v>2009</v>
      </c>
      <c r="G5" s="150">
        <v>2010</v>
      </c>
      <c r="H5" s="150">
        <v>2011</v>
      </c>
      <c r="I5" s="150">
        <v>2012</v>
      </c>
      <c r="J5" s="150">
        <v>2013</v>
      </c>
      <c r="K5" s="150">
        <v>2014</v>
      </c>
      <c r="L5" s="368">
        <v>2015</v>
      </c>
      <c r="M5" s="614">
        <v>2016</v>
      </c>
      <c r="N5" s="665">
        <v>2017</v>
      </c>
      <c r="O5" s="834">
        <v>2018</v>
      </c>
    </row>
    <row r="6" spans="1:15" ht="15" customHeight="1" x14ac:dyDescent="0.25">
      <c r="A6" s="1211" t="s">
        <v>590</v>
      </c>
      <c r="B6" s="1212" t="s">
        <v>1038</v>
      </c>
      <c r="C6" s="1212"/>
      <c r="D6" s="1212"/>
      <c r="E6" s="134">
        <v>15480</v>
      </c>
      <c r="F6" s="134">
        <v>9644</v>
      </c>
      <c r="G6" s="134">
        <v>106737</v>
      </c>
      <c r="H6" s="134">
        <v>165693</v>
      </c>
      <c r="I6" s="134">
        <v>85764</v>
      </c>
      <c r="J6" s="134">
        <v>112156</v>
      </c>
      <c r="K6" s="134">
        <v>119722</v>
      </c>
      <c r="L6" s="134">
        <v>119958</v>
      </c>
      <c r="M6" s="134">
        <v>124420</v>
      </c>
      <c r="N6" s="134">
        <v>128427</v>
      </c>
      <c r="O6" s="134">
        <v>163869</v>
      </c>
    </row>
    <row r="7" spans="1:15" x14ac:dyDescent="0.25">
      <c r="A7" s="1211"/>
      <c r="B7" s="1213" t="s">
        <v>921</v>
      </c>
      <c r="C7" s="1214"/>
      <c r="D7" s="1214"/>
      <c r="E7" s="134">
        <v>24195</v>
      </c>
      <c r="F7" s="134">
        <v>27516</v>
      </c>
      <c r="G7" s="134">
        <v>21275</v>
      </c>
      <c r="H7" s="134">
        <v>21115</v>
      </c>
      <c r="I7" s="134">
        <v>21444</v>
      </c>
      <c r="J7" s="134">
        <v>16370</v>
      </c>
      <c r="K7" s="134">
        <v>21160</v>
      </c>
      <c r="L7" s="134">
        <v>20886</v>
      </c>
      <c r="M7" s="134">
        <v>18424</v>
      </c>
      <c r="N7" s="134">
        <v>19147</v>
      </c>
      <c r="O7" s="134">
        <v>21034</v>
      </c>
    </row>
    <row r="8" spans="1:15" x14ac:dyDescent="0.25">
      <c r="A8" s="1211"/>
      <c r="B8" s="1208" t="s">
        <v>1015</v>
      </c>
      <c r="C8" s="1209"/>
      <c r="D8" s="1210"/>
      <c r="E8" s="135">
        <f t="shared" ref="E8:K8" si="0">E6+E7</f>
        <v>39675</v>
      </c>
      <c r="F8" s="135">
        <f t="shared" si="0"/>
        <v>37160</v>
      </c>
      <c r="G8" s="135">
        <f t="shared" si="0"/>
        <v>128012</v>
      </c>
      <c r="H8" s="135">
        <f t="shared" si="0"/>
        <v>186808</v>
      </c>
      <c r="I8" s="135">
        <f t="shared" si="0"/>
        <v>107208</v>
      </c>
      <c r="J8" s="135">
        <f t="shared" si="0"/>
        <v>128526</v>
      </c>
      <c r="K8" s="135">
        <f t="shared" si="0"/>
        <v>140882</v>
      </c>
      <c r="L8" s="135">
        <v>140844</v>
      </c>
      <c r="M8" s="135">
        <f>SUM(M6:M7)</f>
        <v>142844</v>
      </c>
      <c r="N8" s="135">
        <f>SUM(N6:N7)</f>
        <v>147574</v>
      </c>
      <c r="O8" s="135">
        <f>SUM(O6:O7)</f>
        <v>184903</v>
      </c>
    </row>
  </sheetData>
  <mergeCells count="6">
    <mergeCell ref="E4:O4"/>
    <mergeCell ref="A4:D5"/>
    <mergeCell ref="A6:A8"/>
    <mergeCell ref="B6:D6"/>
    <mergeCell ref="B7:D7"/>
    <mergeCell ref="B8:D8"/>
  </mergeCells>
  <pageMargins left="0.70866141732283472" right="0.70866141732283472" top="0.74803149606299213" bottom="0.74803149606299213" header="0.31496062992125984" footer="0.31496062992125984"/>
  <pageSetup paperSize="9" scale="70" orientation="landscape" r:id="rId1"/>
  <drawing r:id="rId2"/>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sheetPr>
    <tabColor rgb="FF00B050"/>
  </sheetPr>
  <dimension ref="A1:O11"/>
  <sheetViews>
    <sheetView zoomScaleNormal="100" workbookViewId="0">
      <selection activeCell="M28" sqref="M28"/>
    </sheetView>
  </sheetViews>
  <sheetFormatPr baseColWidth="10" defaultRowHeight="15" x14ac:dyDescent="0.25"/>
  <cols>
    <col min="1" max="1" width="23.140625" style="151" bestFit="1" customWidth="1"/>
    <col min="2" max="2" width="13.5703125" style="151" bestFit="1" customWidth="1"/>
    <col min="3" max="16384" width="11.42578125" style="151"/>
  </cols>
  <sheetData>
    <row r="1" spans="1:15" s="132" customFormat="1" ht="15.75" x14ac:dyDescent="0.25">
      <c r="A1" s="68" t="s">
        <v>1244</v>
      </c>
    </row>
    <row r="4" spans="1:15" x14ac:dyDescent="0.25">
      <c r="A4" s="1202" t="s">
        <v>1014</v>
      </c>
      <c r="B4" s="1203"/>
      <c r="C4" s="1203"/>
      <c r="D4" s="1203"/>
      <c r="E4" s="1197"/>
      <c r="F4" s="1198"/>
      <c r="G4" s="1198"/>
      <c r="H4" s="1198"/>
      <c r="I4" s="1198"/>
      <c r="J4" s="1198"/>
      <c r="K4" s="1198"/>
      <c r="L4" s="1198"/>
      <c r="M4" s="1198"/>
      <c r="N4" s="1198"/>
      <c r="O4" s="1198"/>
    </row>
    <row r="5" spans="1:15" x14ac:dyDescent="0.25">
      <c r="A5" s="1203"/>
      <c r="B5" s="1203"/>
      <c r="C5" s="1203"/>
      <c r="D5" s="1203"/>
      <c r="E5" s="369">
        <v>2008</v>
      </c>
      <c r="F5" s="369">
        <v>2009</v>
      </c>
      <c r="G5" s="369">
        <v>2010</v>
      </c>
      <c r="H5" s="368">
        <v>2011</v>
      </c>
      <c r="I5" s="368">
        <v>2012</v>
      </c>
      <c r="J5" s="368">
        <v>2013</v>
      </c>
      <c r="K5" s="368">
        <v>2014</v>
      </c>
      <c r="L5" s="368">
        <v>2015</v>
      </c>
      <c r="M5" s="615">
        <v>2016</v>
      </c>
      <c r="N5" s="665">
        <v>2017</v>
      </c>
      <c r="O5" s="834">
        <v>2018</v>
      </c>
    </row>
    <row r="6" spans="1:15" ht="15.75" customHeight="1" x14ac:dyDescent="0.25">
      <c r="A6" s="1199" t="s">
        <v>1039</v>
      </c>
      <c r="B6" s="1199"/>
      <c r="C6" s="1199"/>
      <c r="D6" s="1199"/>
      <c r="E6" s="137">
        <v>0</v>
      </c>
      <c r="F6" s="137">
        <v>0</v>
      </c>
      <c r="G6" s="137">
        <v>0</v>
      </c>
      <c r="H6" s="137">
        <v>29131</v>
      </c>
      <c r="I6" s="137">
        <v>30940</v>
      </c>
      <c r="J6" s="137">
        <v>31512</v>
      </c>
      <c r="K6" s="137">
        <v>33635</v>
      </c>
      <c r="L6" s="137">
        <v>33460</v>
      </c>
      <c r="M6" s="137">
        <v>37287</v>
      </c>
      <c r="N6" s="137">
        <v>37758</v>
      </c>
      <c r="O6" s="137">
        <v>37505</v>
      </c>
    </row>
    <row r="7" spans="1:15" ht="15" customHeight="1" x14ac:dyDescent="0.25">
      <c r="A7" s="1199" t="s">
        <v>1040</v>
      </c>
      <c r="B7" s="1199"/>
      <c r="C7" s="1199"/>
      <c r="D7" s="1199"/>
      <c r="E7" s="137">
        <v>201</v>
      </c>
      <c r="F7" s="137">
        <v>525</v>
      </c>
      <c r="G7" s="137">
        <v>0</v>
      </c>
      <c r="H7" s="137">
        <v>650</v>
      </c>
      <c r="I7" s="137">
        <v>2103</v>
      </c>
      <c r="J7" s="137">
        <v>294</v>
      </c>
      <c r="K7" s="137">
        <v>0</v>
      </c>
      <c r="L7" s="137">
        <v>3730</v>
      </c>
      <c r="M7" s="137">
        <v>19573</v>
      </c>
      <c r="N7" s="137">
        <v>6359</v>
      </c>
      <c r="O7" s="137">
        <v>11533</v>
      </c>
    </row>
    <row r="8" spans="1:15" x14ac:dyDescent="0.25">
      <c r="A8" s="1199" t="s">
        <v>584</v>
      </c>
      <c r="B8" s="1199"/>
      <c r="C8" s="1199"/>
      <c r="D8" s="1199"/>
      <c r="E8" s="137">
        <v>201</v>
      </c>
      <c r="F8" s="137">
        <v>525</v>
      </c>
      <c r="G8" s="137">
        <v>0</v>
      </c>
      <c r="H8" s="137">
        <v>37506</v>
      </c>
      <c r="I8" s="137">
        <v>37183</v>
      </c>
      <c r="J8" s="137">
        <v>6904</v>
      </c>
      <c r="K8" s="137">
        <v>14327</v>
      </c>
      <c r="L8" s="137">
        <v>12507</v>
      </c>
      <c r="M8" s="137">
        <v>21116</v>
      </c>
      <c r="N8" s="137">
        <v>21647</v>
      </c>
      <c r="O8" s="137">
        <v>23445</v>
      </c>
    </row>
    <row r="9" spans="1:15" x14ac:dyDescent="0.25">
      <c r="A9" s="1208" t="s">
        <v>578</v>
      </c>
      <c r="B9" s="1209"/>
      <c r="C9" s="1209"/>
      <c r="D9" s="1210"/>
      <c r="E9" s="135">
        <f t="shared" ref="E9:K9" si="0">SUM(E6:E8)</f>
        <v>402</v>
      </c>
      <c r="F9" s="135">
        <f t="shared" si="0"/>
        <v>1050</v>
      </c>
      <c r="G9" s="135">
        <f t="shared" si="0"/>
        <v>0</v>
      </c>
      <c r="H9" s="135">
        <f t="shared" si="0"/>
        <v>67287</v>
      </c>
      <c r="I9" s="135">
        <f t="shared" si="0"/>
        <v>70226</v>
      </c>
      <c r="J9" s="135">
        <f t="shared" si="0"/>
        <v>38710</v>
      </c>
      <c r="K9" s="135">
        <f t="shared" si="0"/>
        <v>47962</v>
      </c>
      <c r="L9" s="135">
        <v>49697</v>
      </c>
      <c r="M9" s="135">
        <v>77976</v>
      </c>
      <c r="N9" s="135">
        <f>SUM(N6:N8)</f>
        <v>65764</v>
      </c>
      <c r="O9" s="135">
        <f>SUM(O6:O8)</f>
        <v>72483</v>
      </c>
    </row>
    <row r="11" spans="1:15" x14ac:dyDescent="0.25">
      <c r="M11" s="722"/>
    </row>
  </sheetData>
  <mergeCells count="6">
    <mergeCell ref="E4:O4"/>
    <mergeCell ref="A9:D9"/>
    <mergeCell ref="A4:D5"/>
    <mergeCell ref="A6:D6"/>
    <mergeCell ref="A7:D7"/>
    <mergeCell ref="A8:D8"/>
  </mergeCells>
  <pageMargins left="0.70866141732283472" right="0.70866141732283472" top="0.74803149606299213" bottom="0.74803149606299213" header="0.31496062992125984" footer="0.31496062992125984"/>
  <pageSetup paperSize="9" scale="72" orientation="landscape" r:id="rId1"/>
  <drawing r:id="rId2"/>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sheetPr>
    <tabColor rgb="FF00B050"/>
  </sheetPr>
  <dimension ref="A1:O15"/>
  <sheetViews>
    <sheetView zoomScaleNormal="100" workbookViewId="0">
      <selection activeCell="D28" sqref="D28"/>
    </sheetView>
  </sheetViews>
  <sheetFormatPr baseColWidth="10" defaultRowHeight="15" x14ac:dyDescent="0.25"/>
  <cols>
    <col min="1" max="16384" width="11.42578125" style="151"/>
  </cols>
  <sheetData>
    <row r="1" spans="1:15" s="132" customFormat="1" ht="15.75" x14ac:dyDescent="0.25">
      <c r="A1" s="200" t="s">
        <v>1245</v>
      </c>
    </row>
    <row r="4" spans="1:15" x14ac:dyDescent="0.25">
      <c r="A4" s="1202" t="s">
        <v>1014</v>
      </c>
      <c r="B4" s="1203"/>
      <c r="C4" s="1203"/>
      <c r="D4" s="1203"/>
      <c r="E4" s="1197"/>
      <c r="F4" s="1198"/>
      <c r="G4" s="1198"/>
      <c r="H4" s="1198"/>
      <c r="I4" s="1198"/>
      <c r="J4" s="1198"/>
      <c r="K4" s="1198"/>
      <c r="L4" s="1198"/>
      <c r="M4" s="1198"/>
      <c r="N4" s="1198"/>
      <c r="O4" s="1198"/>
    </row>
    <row r="5" spans="1:15" x14ac:dyDescent="0.25">
      <c r="A5" s="1203"/>
      <c r="B5" s="1203"/>
      <c r="C5" s="1203"/>
      <c r="D5" s="1203"/>
      <c r="E5" s="368">
        <v>2008</v>
      </c>
      <c r="F5" s="368">
        <v>2009</v>
      </c>
      <c r="G5" s="368">
        <v>2010</v>
      </c>
      <c r="H5" s="368">
        <v>2011</v>
      </c>
      <c r="I5" s="368">
        <v>2012</v>
      </c>
      <c r="J5" s="368">
        <v>2013</v>
      </c>
      <c r="K5" s="368">
        <v>2014</v>
      </c>
      <c r="L5" s="368">
        <v>2015</v>
      </c>
      <c r="M5" s="615">
        <v>2016</v>
      </c>
      <c r="N5" s="665">
        <v>2017</v>
      </c>
      <c r="O5" s="834">
        <v>2018</v>
      </c>
    </row>
    <row r="6" spans="1:15" x14ac:dyDescent="0.25">
      <c r="A6" s="1215" t="s">
        <v>3333</v>
      </c>
      <c r="B6" s="1216"/>
      <c r="C6" s="1216"/>
      <c r="D6" s="1217"/>
      <c r="E6" s="835" t="s">
        <v>1610</v>
      </c>
      <c r="F6" s="835" t="s">
        <v>1610</v>
      </c>
      <c r="G6" s="835" t="s">
        <v>1610</v>
      </c>
      <c r="H6" s="835" t="s">
        <v>1610</v>
      </c>
      <c r="I6" s="835" t="s">
        <v>1610</v>
      </c>
      <c r="J6" s="835" t="s">
        <v>1610</v>
      </c>
      <c r="K6" s="835" t="s">
        <v>1610</v>
      </c>
      <c r="L6" s="835" t="s">
        <v>1610</v>
      </c>
      <c r="M6" s="152">
        <v>56</v>
      </c>
      <c r="N6" s="836" t="s">
        <v>1610</v>
      </c>
      <c r="O6" s="152">
        <v>16</v>
      </c>
    </row>
    <row r="7" spans="1:15" x14ac:dyDescent="0.25">
      <c r="A7" s="1215" t="s">
        <v>3334</v>
      </c>
      <c r="B7" s="1216"/>
      <c r="C7" s="1216"/>
      <c r="D7" s="1217"/>
      <c r="E7" s="835" t="s">
        <v>1610</v>
      </c>
      <c r="F7" s="835" t="s">
        <v>1610</v>
      </c>
      <c r="G7" s="835" t="s">
        <v>1610</v>
      </c>
      <c r="H7" s="835" t="s">
        <v>1610</v>
      </c>
      <c r="I7" s="835" t="s">
        <v>1610</v>
      </c>
      <c r="J7" s="835" t="s">
        <v>1610</v>
      </c>
      <c r="K7" s="835" t="s">
        <v>1610</v>
      </c>
      <c r="L7" s="835" t="s">
        <v>1610</v>
      </c>
      <c r="M7" s="152">
        <v>198</v>
      </c>
      <c r="N7" s="152">
        <v>750</v>
      </c>
      <c r="O7" s="152">
        <v>1256</v>
      </c>
    </row>
    <row r="8" spans="1:15" x14ac:dyDescent="0.25">
      <c r="A8" s="1218" t="s">
        <v>1041</v>
      </c>
      <c r="B8" s="1216"/>
      <c r="C8" s="1216"/>
      <c r="D8" s="1217"/>
      <c r="E8" s="137">
        <v>0</v>
      </c>
      <c r="F8" s="137">
        <v>0</v>
      </c>
      <c r="G8" s="137">
        <v>0</v>
      </c>
      <c r="H8" s="137">
        <v>908</v>
      </c>
      <c r="I8" s="137">
        <v>1506</v>
      </c>
      <c r="J8" s="137">
        <v>1561</v>
      </c>
      <c r="K8" s="137">
        <v>967</v>
      </c>
      <c r="L8" s="137">
        <v>2792</v>
      </c>
      <c r="M8" s="137">
        <v>3342</v>
      </c>
      <c r="N8" s="137">
        <v>44283</v>
      </c>
      <c r="O8" s="137">
        <v>50470</v>
      </c>
    </row>
    <row r="9" spans="1:15" x14ac:dyDescent="0.25">
      <c r="A9" s="1218" t="s">
        <v>1042</v>
      </c>
      <c r="B9" s="1216"/>
      <c r="C9" s="1216"/>
      <c r="D9" s="1217"/>
      <c r="E9" s="137">
        <v>0</v>
      </c>
      <c r="F9" s="137">
        <v>0</v>
      </c>
      <c r="G9" s="137">
        <v>0</v>
      </c>
      <c r="H9" s="137">
        <v>1086</v>
      </c>
      <c r="I9" s="137">
        <v>243</v>
      </c>
      <c r="J9" s="137">
        <v>1555</v>
      </c>
      <c r="K9" s="137">
        <v>4807</v>
      </c>
      <c r="L9" s="137">
        <v>5042</v>
      </c>
      <c r="M9" s="137">
        <v>8480</v>
      </c>
      <c r="N9" s="137">
        <v>13883</v>
      </c>
      <c r="O9" s="137">
        <v>18546</v>
      </c>
    </row>
    <row r="10" spans="1:15" x14ac:dyDescent="0.25">
      <c r="A10" s="1208" t="s">
        <v>94</v>
      </c>
      <c r="B10" s="1209"/>
      <c r="C10" s="1209"/>
      <c r="D10" s="1210"/>
      <c r="E10" s="135">
        <f t="shared" ref="E10:K10" si="0">SUM(E6:E9)</f>
        <v>0</v>
      </c>
      <c r="F10" s="135">
        <f t="shared" si="0"/>
        <v>0</v>
      </c>
      <c r="G10" s="135">
        <f t="shared" si="0"/>
        <v>0</v>
      </c>
      <c r="H10" s="135">
        <f t="shared" si="0"/>
        <v>1994</v>
      </c>
      <c r="I10" s="135">
        <f t="shared" si="0"/>
        <v>1749</v>
      </c>
      <c r="J10" s="135">
        <f t="shared" si="0"/>
        <v>3116</v>
      </c>
      <c r="K10" s="135">
        <f t="shared" si="0"/>
        <v>5774</v>
      </c>
      <c r="L10" s="135">
        <v>7834</v>
      </c>
      <c r="M10" s="135">
        <v>11822</v>
      </c>
      <c r="N10" s="135">
        <f>SUM(N6:N9)</f>
        <v>58916</v>
      </c>
      <c r="O10" s="135">
        <f>SUM(O6:O9)</f>
        <v>70288</v>
      </c>
    </row>
    <row r="12" spans="1:15" x14ac:dyDescent="0.25">
      <c r="M12" s="722"/>
      <c r="N12" s="722"/>
    </row>
    <row r="13" spans="1:15" x14ac:dyDescent="0.25">
      <c r="M13" s="722"/>
      <c r="N13" s="722"/>
    </row>
    <row r="15" spans="1:15" x14ac:dyDescent="0.25">
      <c r="M15" s="724"/>
    </row>
  </sheetData>
  <mergeCells count="7">
    <mergeCell ref="E4:O4"/>
    <mergeCell ref="A10:D10"/>
    <mergeCell ref="A4:D5"/>
    <mergeCell ref="A6:D6"/>
    <mergeCell ref="A8:D8"/>
    <mergeCell ref="A9:D9"/>
    <mergeCell ref="A7:D7"/>
  </mergeCells>
  <pageMargins left="0.70866141732283472" right="0.70866141732283472" top="0.74803149606299213" bottom="0.74803149606299213" header="0.31496062992125984" footer="0.31496062992125984"/>
  <pageSetup paperSize="9" scale="75" orientation="landscape" r:id="rId1"/>
  <drawing r:id="rId2"/>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sheetPr>
    <tabColor rgb="FF00B050"/>
  </sheetPr>
  <dimension ref="A1:O7"/>
  <sheetViews>
    <sheetView topLeftCell="G1" zoomScaleNormal="100" workbookViewId="0">
      <selection activeCell="O12" sqref="O12"/>
    </sheetView>
  </sheetViews>
  <sheetFormatPr baseColWidth="10" defaultRowHeight="15" x14ac:dyDescent="0.25"/>
  <cols>
    <col min="1" max="11" width="11.42578125" style="132"/>
    <col min="12" max="12" width="12.7109375" style="132" bestFit="1" customWidth="1"/>
    <col min="13" max="14" width="11.42578125" style="132"/>
    <col min="15" max="15" width="15.5703125" style="132" bestFit="1" customWidth="1"/>
    <col min="16" max="16384" width="11.42578125" style="132"/>
  </cols>
  <sheetData>
    <row r="1" spans="1:15" ht="15.75" x14ac:dyDescent="0.25">
      <c r="A1" s="200" t="s">
        <v>1246</v>
      </c>
    </row>
    <row r="4" spans="1:15" x14ac:dyDescent="0.25">
      <c r="A4" s="1202" t="s">
        <v>1014</v>
      </c>
      <c r="B4" s="1203"/>
      <c r="C4" s="1203"/>
      <c r="D4" s="1203"/>
      <c r="E4" s="1197"/>
      <c r="F4" s="1198"/>
      <c r="G4" s="1198"/>
      <c r="H4" s="1198"/>
      <c r="I4" s="1198"/>
      <c r="J4" s="1198"/>
      <c r="K4" s="1198"/>
      <c r="L4" s="1198"/>
      <c r="M4" s="1198"/>
      <c r="N4" s="1198"/>
      <c r="O4" s="1198"/>
    </row>
    <row r="5" spans="1:15" x14ac:dyDescent="0.25">
      <c r="A5" s="1203"/>
      <c r="B5" s="1203"/>
      <c r="C5" s="1203"/>
      <c r="D5" s="1203"/>
      <c r="E5" s="133">
        <v>2008</v>
      </c>
      <c r="F5" s="133">
        <v>2009</v>
      </c>
      <c r="G5" s="133">
        <v>2010</v>
      </c>
      <c r="H5" s="133">
        <v>2011</v>
      </c>
      <c r="I5" s="133">
        <v>2012</v>
      </c>
      <c r="J5" s="133">
        <v>2013</v>
      </c>
      <c r="K5" s="133">
        <v>2014</v>
      </c>
      <c r="L5" s="368">
        <v>2015</v>
      </c>
      <c r="M5" s="615">
        <v>2016</v>
      </c>
      <c r="N5" s="665">
        <v>2017</v>
      </c>
      <c r="O5" s="834">
        <v>2018</v>
      </c>
    </row>
    <row r="6" spans="1:15" x14ac:dyDescent="0.25">
      <c r="A6" s="1199" t="s">
        <v>585</v>
      </c>
      <c r="B6" s="1199"/>
      <c r="C6" s="1199"/>
      <c r="D6" s="1199"/>
      <c r="E6" s="134">
        <v>23579000</v>
      </c>
      <c r="F6" s="134">
        <v>20619000</v>
      </c>
      <c r="G6" s="134">
        <v>25085000</v>
      </c>
      <c r="H6" s="134">
        <v>29126000</v>
      </c>
      <c r="I6" s="134">
        <v>31408000</v>
      </c>
      <c r="J6" s="134">
        <v>28912000</v>
      </c>
      <c r="K6" s="134">
        <v>27046208</v>
      </c>
      <c r="L6" s="134">
        <v>27016518</v>
      </c>
      <c r="M6" s="134">
        <v>33453338</v>
      </c>
      <c r="N6" s="134">
        <v>35441146</v>
      </c>
      <c r="O6" s="134">
        <v>36843807</v>
      </c>
    </row>
    <row r="7" spans="1:15" ht="15" customHeight="1" x14ac:dyDescent="0.25">
      <c r="A7" s="1199" t="s">
        <v>1027</v>
      </c>
      <c r="B7" s="1199"/>
      <c r="C7" s="1199"/>
      <c r="D7" s="1199"/>
      <c r="E7" s="134">
        <v>1784</v>
      </c>
      <c r="F7" s="134">
        <v>1547</v>
      </c>
      <c r="G7" s="134">
        <v>1861</v>
      </c>
      <c r="H7" s="134">
        <v>1981</v>
      </c>
      <c r="I7" s="134">
        <v>2067</v>
      </c>
      <c r="J7" s="134">
        <v>1919</v>
      </c>
      <c r="K7" s="134">
        <v>1834</v>
      </c>
      <c r="L7" s="134">
        <v>1839</v>
      </c>
      <c r="M7" s="134">
        <v>2191</v>
      </c>
      <c r="N7" s="134">
        <v>2291</v>
      </c>
      <c r="O7" s="134">
        <v>2396</v>
      </c>
    </row>
  </sheetData>
  <mergeCells count="4">
    <mergeCell ref="A4:D5"/>
    <mergeCell ref="A6:D6"/>
    <mergeCell ref="A7:D7"/>
    <mergeCell ref="E4:O4"/>
  </mergeCells>
  <pageMargins left="0.70866141732283472" right="0.70866141732283472" top="0.74803149606299213" bottom="0.74803149606299213" header="0.31496062992125984" footer="0.31496062992125984"/>
  <pageSetup paperSize="9" scale="75" orientation="landscape" r:id="rId1"/>
  <drawing r:id="rId2"/>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sheetPr>
    <tabColor rgb="FF00B050"/>
  </sheetPr>
  <dimension ref="A1:D117"/>
  <sheetViews>
    <sheetView topLeftCell="A67" zoomScale="80" zoomScaleNormal="80" workbookViewId="0">
      <selection activeCell="D118" sqref="D118"/>
    </sheetView>
  </sheetViews>
  <sheetFormatPr baseColWidth="10" defaultRowHeight="12.75" x14ac:dyDescent="0.2"/>
  <cols>
    <col min="1" max="1" width="8.85546875" style="146" customWidth="1"/>
    <col min="2" max="2" width="16" style="148" bestFit="1" customWidth="1"/>
    <col min="3" max="3" width="21.28515625" style="148" customWidth="1"/>
    <col min="4" max="4" width="14.42578125" style="148" bestFit="1" customWidth="1"/>
    <col min="5" max="10" width="8.85546875" style="146" customWidth="1"/>
    <col min="11" max="16384" width="11.42578125" style="146"/>
  </cols>
  <sheetData>
    <row r="1" spans="1:4" ht="15.75" x14ac:dyDescent="0.25">
      <c r="A1" s="200" t="s">
        <v>1247</v>
      </c>
    </row>
    <row r="4" spans="1:4" x14ac:dyDescent="0.2">
      <c r="B4" s="147" t="s">
        <v>1028</v>
      </c>
      <c r="C4" s="147" t="s">
        <v>1029</v>
      </c>
      <c r="D4" s="147" t="s">
        <v>583</v>
      </c>
    </row>
    <row r="5" spans="1:4" x14ac:dyDescent="0.2">
      <c r="A5" s="146">
        <v>1906</v>
      </c>
      <c r="B5" s="148">
        <v>2317818</v>
      </c>
      <c r="C5" s="148">
        <v>228816</v>
      </c>
      <c r="D5" s="148">
        <f t="shared" ref="D5:D68" si="0">SUM(C5,B5)</f>
        <v>2546634</v>
      </c>
    </row>
    <row r="6" spans="1:4" x14ac:dyDescent="0.2">
      <c r="A6" s="146">
        <v>1907</v>
      </c>
      <c r="B6" s="148">
        <v>2540138</v>
      </c>
      <c r="C6" s="148">
        <v>238483</v>
      </c>
      <c r="D6" s="148">
        <f t="shared" si="0"/>
        <v>2778621</v>
      </c>
    </row>
    <row r="7" spans="1:4" x14ac:dyDescent="0.2">
      <c r="A7" s="146">
        <v>1908</v>
      </c>
      <c r="B7" s="148">
        <v>2579431</v>
      </c>
      <c r="C7" s="148">
        <v>299646</v>
      </c>
      <c r="D7" s="148">
        <f t="shared" si="0"/>
        <v>2879077</v>
      </c>
    </row>
    <row r="8" spans="1:4" x14ac:dyDescent="0.2">
      <c r="A8" s="146">
        <v>1909</v>
      </c>
      <c r="B8" s="148">
        <v>2422416</v>
      </c>
      <c r="C8" s="148">
        <v>305898</v>
      </c>
      <c r="D8" s="148">
        <f t="shared" si="0"/>
        <v>2728314</v>
      </c>
    </row>
    <row r="9" spans="1:4" x14ac:dyDescent="0.2">
      <c r="A9" s="146">
        <v>1910</v>
      </c>
      <c r="B9" s="148">
        <v>2604468</v>
      </c>
      <c r="C9" s="148">
        <v>324046</v>
      </c>
      <c r="D9" s="148">
        <f t="shared" si="0"/>
        <v>2928514</v>
      </c>
    </row>
    <row r="10" spans="1:4" x14ac:dyDescent="0.2">
      <c r="A10" s="146">
        <v>1911</v>
      </c>
      <c r="B10" s="148">
        <v>3127562</v>
      </c>
      <c r="C10" s="148">
        <v>358078</v>
      </c>
      <c r="D10" s="148">
        <f t="shared" si="0"/>
        <v>3485640</v>
      </c>
    </row>
    <row r="11" spans="1:4" x14ac:dyDescent="0.2">
      <c r="A11" s="146">
        <v>1912</v>
      </c>
      <c r="B11" s="148">
        <v>3214333</v>
      </c>
      <c r="C11" s="148">
        <v>365440</v>
      </c>
      <c r="D11" s="148">
        <f t="shared" si="0"/>
        <v>3579773</v>
      </c>
    </row>
    <row r="12" spans="1:4" x14ac:dyDescent="0.2">
      <c r="A12" s="146">
        <v>1913</v>
      </c>
      <c r="B12" s="148">
        <v>3112345</v>
      </c>
      <c r="C12" s="148">
        <v>360302</v>
      </c>
      <c r="D12" s="148">
        <f t="shared" si="0"/>
        <v>3472647</v>
      </c>
    </row>
    <row r="13" spans="1:4" x14ac:dyDescent="0.2">
      <c r="A13" s="146">
        <v>1914</v>
      </c>
      <c r="B13" s="148">
        <v>2689974</v>
      </c>
      <c r="C13" s="148">
        <v>347255</v>
      </c>
      <c r="D13" s="148">
        <f t="shared" si="0"/>
        <v>3037229</v>
      </c>
    </row>
    <row r="14" spans="1:4" x14ac:dyDescent="0.2">
      <c r="A14" s="146">
        <v>1915</v>
      </c>
      <c r="B14" s="148">
        <v>2243399</v>
      </c>
      <c r="C14" s="148">
        <v>288981</v>
      </c>
      <c r="D14" s="148">
        <f t="shared" si="0"/>
        <v>2532380</v>
      </c>
    </row>
    <row r="15" spans="1:4" x14ac:dyDescent="0.2">
      <c r="A15" s="146">
        <v>1916</v>
      </c>
      <c r="B15" s="148">
        <v>2736190</v>
      </c>
      <c r="C15" s="148">
        <v>339391</v>
      </c>
      <c r="D15" s="148">
        <f t="shared" si="0"/>
        <v>3075581</v>
      </c>
    </row>
    <row r="16" spans="1:4" x14ac:dyDescent="0.2">
      <c r="A16" s="146">
        <v>1917</v>
      </c>
      <c r="B16" s="148">
        <v>2161366</v>
      </c>
      <c r="C16" s="148">
        <v>322696</v>
      </c>
      <c r="D16" s="148">
        <f t="shared" si="0"/>
        <v>2484062</v>
      </c>
    </row>
    <row r="17" spans="1:4" x14ac:dyDescent="0.2">
      <c r="A17" s="146">
        <v>1918</v>
      </c>
      <c r="B17" s="148">
        <v>1226633</v>
      </c>
      <c r="C17" s="148">
        <v>186283</v>
      </c>
      <c r="D17" s="148">
        <f t="shared" si="0"/>
        <v>1412916</v>
      </c>
    </row>
    <row r="18" spans="1:4" x14ac:dyDescent="0.2">
      <c r="A18" s="146">
        <v>1919</v>
      </c>
      <c r="B18" s="148">
        <v>905838</v>
      </c>
      <c r="C18" s="148">
        <v>196598</v>
      </c>
      <c r="D18" s="148">
        <f t="shared" si="0"/>
        <v>1102436</v>
      </c>
    </row>
    <row r="19" spans="1:4" x14ac:dyDescent="0.2">
      <c r="A19" s="146">
        <v>1920</v>
      </c>
      <c r="B19" s="148">
        <v>1661569</v>
      </c>
      <c r="C19" s="148">
        <v>205940</v>
      </c>
      <c r="D19" s="148">
        <f t="shared" si="0"/>
        <v>1867509</v>
      </c>
    </row>
    <row r="20" spans="1:4" x14ac:dyDescent="0.2">
      <c r="A20" s="146">
        <v>1921</v>
      </c>
      <c r="B20" s="148">
        <v>1491916</v>
      </c>
      <c r="C20" s="148">
        <v>231097</v>
      </c>
      <c r="D20" s="148">
        <f t="shared" si="0"/>
        <v>1723013</v>
      </c>
    </row>
    <row r="21" spans="1:4" x14ac:dyDescent="0.2">
      <c r="A21" s="146">
        <v>1922</v>
      </c>
      <c r="B21" s="148">
        <v>2088024</v>
      </c>
      <c r="C21" s="148">
        <v>241587</v>
      </c>
      <c r="D21" s="148">
        <f t="shared" si="0"/>
        <v>2329611</v>
      </c>
    </row>
    <row r="22" spans="1:4" x14ac:dyDescent="0.2">
      <c r="A22" s="146">
        <v>1923</v>
      </c>
      <c r="B22" s="148">
        <v>1913412</v>
      </c>
      <c r="C22" s="148">
        <v>244686</v>
      </c>
      <c r="D22" s="148">
        <f t="shared" si="0"/>
        <v>2158098</v>
      </c>
    </row>
    <row r="23" spans="1:4" x14ac:dyDescent="0.2">
      <c r="A23" s="146">
        <v>1924</v>
      </c>
      <c r="B23" s="148">
        <v>2320751</v>
      </c>
      <c r="C23" s="148">
        <v>258431</v>
      </c>
      <c r="D23" s="148">
        <f t="shared" si="0"/>
        <v>2579182</v>
      </c>
    </row>
    <row r="24" spans="1:4" x14ac:dyDescent="0.2">
      <c r="A24" s="146">
        <v>1925</v>
      </c>
      <c r="B24" s="148">
        <v>2284578</v>
      </c>
      <c r="C24" s="148">
        <v>292530</v>
      </c>
      <c r="D24" s="148">
        <f t="shared" si="0"/>
        <v>2577108</v>
      </c>
    </row>
    <row r="25" spans="1:4" x14ac:dyDescent="0.2">
      <c r="A25" s="146">
        <v>1926</v>
      </c>
      <c r="B25" s="148">
        <v>2233315</v>
      </c>
      <c r="C25" s="148">
        <v>233280</v>
      </c>
      <c r="D25" s="148">
        <f t="shared" si="0"/>
        <v>2466595</v>
      </c>
    </row>
    <row r="26" spans="1:4" x14ac:dyDescent="0.2">
      <c r="A26" s="146">
        <v>1927</v>
      </c>
      <c r="B26" s="148">
        <v>2478612</v>
      </c>
      <c r="C26" s="148">
        <v>296847</v>
      </c>
      <c r="D26" s="148">
        <f t="shared" si="0"/>
        <v>2775459</v>
      </c>
    </row>
    <row r="27" spans="1:4" x14ac:dyDescent="0.2">
      <c r="A27" s="146">
        <v>1928</v>
      </c>
      <c r="B27" s="148">
        <v>2929038</v>
      </c>
      <c r="C27" s="148">
        <v>272059</v>
      </c>
      <c r="D27" s="148">
        <f t="shared" si="0"/>
        <v>3201097</v>
      </c>
    </row>
    <row r="28" spans="1:4" x14ac:dyDescent="0.2">
      <c r="A28" s="146">
        <v>1929</v>
      </c>
      <c r="B28" s="148">
        <v>3164120</v>
      </c>
      <c r="C28" s="148">
        <v>312712</v>
      </c>
      <c r="D28" s="148">
        <f t="shared" si="0"/>
        <v>3476832</v>
      </c>
    </row>
    <row r="29" spans="1:4" x14ac:dyDescent="0.2">
      <c r="A29" s="146">
        <v>1930</v>
      </c>
      <c r="B29" s="148">
        <v>3040881</v>
      </c>
      <c r="C29" s="148">
        <v>318193</v>
      </c>
      <c r="D29" s="148">
        <f t="shared" si="0"/>
        <v>3359074</v>
      </c>
    </row>
    <row r="30" spans="1:4" x14ac:dyDescent="0.2">
      <c r="A30" s="146">
        <v>1931</v>
      </c>
      <c r="B30" s="148">
        <v>2010641</v>
      </c>
      <c r="C30" s="148">
        <v>218538</v>
      </c>
      <c r="D30" s="148">
        <f t="shared" si="0"/>
        <v>2229179</v>
      </c>
    </row>
    <row r="31" spans="1:4" x14ac:dyDescent="0.2">
      <c r="A31" s="146">
        <v>1932</v>
      </c>
      <c r="B31" s="148">
        <v>1839245</v>
      </c>
      <c r="C31" s="148">
        <v>149396</v>
      </c>
      <c r="D31" s="148">
        <f t="shared" si="0"/>
        <v>1988641</v>
      </c>
    </row>
    <row r="32" spans="1:4" x14ac:dyDescent="0.2">
      <c r="A32" s="146">
        <v>1933</v>
      </c>
      <c r="B32" s="148">
        <v>2044807</v>
      </c>
      <c r="C32" s="148">
        <v>199677</v>
      </c>
      <c r="D32" s="148">
        <f t="shared" si="0"/>
        <v>2244484</v>
      </c>
    </row>
    <row r="33" spans="1:4" x14ac:dyDescent="0.2">
      <c r="A33" s="146">
        <v>1934</v>
      </c>
      <c r="B33" s="148">
        <v>2170497</v>
      </c>
      <c r="C33" s="148">
        <v>199446</v>
      </c>
      <c r="D33" s="148">
        <f t="shared" si="0"/>
        <v>2369943</v>
      </c>
    </row>
    <row r="34" spans="1:4" x14ac:dyDescent="0.2">
      <c r="A34" s="146">
        <v>1935</v>
      </c>
      <c r="B34" s="148">
        <v>2158109</v>
      </c>
      <c r="C34" s="148">
        <v>202067</v>
      </c>
      <c r="D34" s="148">
        <f t="shared" si="0"/>
        <v>2360176</v>
      </c>
    </row>
    <row r="35" spans="1:4" x14ac:dyDescent="0.2">
      <c r="A35" s="146">
        <v>1936</v>
      </c>
      <c r="B35" s="148">
        <v>1917566</v>
      </c>
      <c r="C35" s="148">
        <v>140689</v>
      </c>
      <c r="D35" s="148">
        <f t="shared" si="0"/>
        <v>2058255</v>
      </c>
    </row>
    <row r="36" spans="1:4" x14ac:dyDescent="0.2">
      <c r="A36" s="146">
        <v>1937</v>
      </c>
      <c r="B36" s="148">
        <v>2341329</v>
      </c>
      <c r="C36" s="148">
        <v>178667</v>
      </c>
      <c r="D36" s="148">
        <f t="shared" si="0"/>
        <v>2519996</v>
      </c>
    </row>
    <row r="37" spans="1:4" x14ac:dyDescent="0.2">
      <c r="A37" s="146">
        <v>1938</v>
      </c>
      <c r="B37" s="148">
        <v>2260050</v>
      </c>
      <c r="C37" s="148">
        <v>179883</v>
      </c>
      <c r="D37" s="148">
        <f t="shared" si="0"/>
        <v>2439933</v>
      </c>
    </row>
    <row r="38" spans="1:4" x14ac:dyDescent="0.2">
      <c r="A38" s="146">
        <v>1939</v>
      </c>
      <c r="B38" s="148">
        <v>1613395</v>
      </c>
      <c r="C38" s="148">
        <v>208547</v>
      </c>
      <c r="D38" s="148">
        <f t="shared" si="0"/>
        <v>1821942</v>
      </c>
    </row>
    <row r="39" spans="1:4" x14ac:dyDescent="0.2">
      <c r="A39" s="146">
        <v>1940</v>
      </c>
      <c r="B39" s="148">
        <v>1023501</v>
      </c>
      <c r="C39" s="148">
        <v>204727</v>
      </c>
      <c r="D39" s="148">
        <f t="shared" si="0"/>
        <v>1228228</v>
      </c>
    </row>
    <row r="40" spans="1:4" x14ac:dyDescent="0.2">
      <c r="A40" s="146">
        <v>1941</v>
      </c>
      <c r="B40" s="148">
        <v>612176</v>
      </c>
      <c r="C40" s="148">
        <v>274093</v>
      </c>
      <c r="D40" s="148">
        <f t="shared" si="0"/>
        <v>886269</v>
      </c>
    </row>
    <row r="41" spans="1:4" x14ac:dyDescent="0.2">
      <c r="A41" s="146">
        <v>1942</v>
      </c>
      <c r="B41" s="148">
        <v>546170</v>
      </c>
      <c r="C41" s="148">
        <v>255485</v>
      </c>
      <c r="D41" s="148">
        <f t="shared" si="0"/>
        <v>801655</v>
      </c>
    </row>
    <row r="42" spans="1:4" x14ac:dyDescent="0.2">
      <c r="A42" s="146">
        <v>1943</v>
      </c>
      <c r="B42" s="148">
        <v>502918</v>
      </c>
      <c r="C42" s="148">
        <v>268934</v>
      </c>
      <c r="D42" s="148">
        <f t="shared" si="0"/>
        <v>771852</v>
      </c>
    </row>
    <row r="43" spans="1:4" x14ac:dyDescent="0.2">
      <c r="A43" s="146">
        <v>1944</v>
      </c>
      <c r="B43" s="148">
        <v>515891</v>
      </c>
      <c r="C43" s="148">
        <v>292484</v>
      </c>
      <c r="D43" s="148">
        <f t="shared" si="0"/>
        <v>808375</v>
      </c>
    </row>
    <row r="44" spans="1:4" x14ac:dyDescent="0.2">
      <c r="A44" s="146">
        <v>1945</v>
      </c>
      <c r="B44" s="148">
        <v>742914</v>
      </c>
      <c r="C44" s="148">
        <v>217251</v>
      </c>
      <c r="D44" s="148">
        <f t="shared" si="0"/>
        <v>960165</v>
      </c>
    </row>
    <row r="45" spans="1:4" x14ac:dyDescent="0.2">
      <c r="A45" s="146">
        <v>1946</v>
      </c>
      <c r="B45" s="148">
        <v>854203</v>
      </c>
      <c r="C45" s="148">
        <v>168155</v>
      </c>
      <c r="D45" s="148">
        <f t="shared" si="0"/>
        <v>1022358</v>
      </c>
    </row>
    <row r="46" spans="1:4" x14ac:dyDescent="0.2">
      <c r="A46" s="146">
        <v>1947</v>
      </c>
      <c r="B46" s="148">
        <v>1199734</v>
      </c>
      <c r="C46" s="148">
        <v>182613</v>
      </c>
      <c r="D46" s="148">
        <f t="shared" si="0"/>
        <v>1382347</v>
      </c>
    </row>
    <row r="47" spans="1:4" x14ac:dyDescent="0.2">
      <c r="A47" s="146">
        <v>1948</v>
      </c>
      <c r="B47" s="148">
        <v>1387537</v>
      </c>
      <c r="C47" s="148">
        <v>235229</v>
      </c>
      <c r="D47" s="148">
        <f t="shared" si="0"/>
        <v>1622766</v>
      </c>
    </row>
    <row r="48" spans="1:4" x14ac:dyDescent="0.2">
      <c r="A48" s="146">
        <v>1949</v>
      </c>
      <c r="B48" s="148">
        <v>1399470</v>
      </c>
      <c r="C48" s="148">
        <v>224003</v>
      </c>
      <c r="D48" s="148">
        <f t="shared" si="0"/>
        <v>1623473</v>
      </c>
    </row>
    <row r="49" spans="1:4" x14ac:dyDescent="0.2">
      <c r="A49" s="146">
        <v>1950</v>
      </c>
      <c r="B49" s="148">
        <v>1548042</v>
      </c>
      <c r="C49" s="148">
        <v>215926</v>
      </c>
      <c r="D49" s="148">
        <f t="shared" si="0"/>
        <v>1763968</v>
      </c>
    </row>
    <row r="50" spans="1:4" x14ac:dyDescent="0.2">
      <c r="A50" s="146">
        <v>1951</v>
      </c>
      <c r="B50" s="148">
        <v>1981404</v>
      </c>
      <c r="C50" s="148">
        <v>212315</v>
      </c>
      <c r="D50" s="148">
        <f t="shared" si="0"/>
        <v>2193719</v>
      </c>
    </row>
    <row r="51" spans="1:4" x14ac:dyDescent="0.2">
      <c r="A51" s="146">
        <v>1952</v>
      </c>
      <c r="B51" s="148">
        <v>2090472</v>
      </c>
      <c r="C51" s="148">
        <v>286763</v>
      </c>
      <c r="D51" s="148">
        <f t="shared" si="0"/>
        <v>2377235</v>
      </c>
    </row>
    <row r="52" spans="1:4" x14ac:dyDescent="0.2">
      <c r="A52" s="146">
        <v>1953</v>
      </c>
      <c r="B52" s="148">
        <v>1624546</v>
      </c>
      <c r="C52" s="148">
        <v>283965</v>
      </c>
      <c r="D52" s="148">
        <f t="shared" si="0"/>
        <v>1908511</v>
      </c>
    </row>
    <row r="53" spans="1:4" x14ac:dyDescent="0.2">
      <c r="A53" s="146">
        <v>1954</v>
      </c>
      <c r="B53" s="148">
        <v>2019934</v>
      </c>
      <c r="C53" s="148">
        <v>310106</v>
      </c>
      <c r="D53" s="148">
        <f t="shared" si="0"/>
        <v>2330040</v>
      </c>
    </row>
    <row r="54" spans="1:4" x14ac:dyDescent="0.2">
      <c r="A54" s="146">
        <v>1955</v>
      </c>
      <c r="B54" s="148">
        <v>2107994</v>
      </c>
      <c r="C54" s="148">
        <v>300851</v>
      </c>
      <c r="D54" s="148">
        <f t="shared" si="0"/>
        <v>2408845</v>
      </c>
    </row>
    <row r="55" spans="1:4" x14ac:dyDescent="0.2">
      <c r="A55" s="146">
        <v>1956</v>
      </c>
      <c r="B55" s="148">
        <v>2168188</v>
      </c>
      <c r="C55" s="148">
        <v>310483</v>
      </c>
      <c r="D55" s="148">
        <f t="shared" si="0"/>
        <v>2478671</v>
      </c>
    </row>
    <row r="56" spans="1:4" x14ac:dyDescent="0.2">
      <c r="A56" s="146">
        <v>1957</v>
      </c>
      <c r="B56" s="148">
        <v>2258189</v>
      </c>
      <c r="C56" s="148">
        <v>325679</v>
      </c>
      <c r="D56" s="148">
        <f t="shared" si="0"/>
        <v>2583868</v>
      </c>
    </row>
    <row r="57" spans="1:4" x14ac:dyDescent="0.2">
      <c r="A57" s="146">
        <v>1958</v>
      </c>
      <c r="B57" s="148">
        <v>2050801</v>
      </c>
      <c r="C57" s="148">
        <v>751819</v>
      </c>
      <c r="D57" s="148">
        <f t="shared" si="0"/>
        <v>2802620</v>
      </c>
    </row>
    <row r="58" spans="1:4" x14ac:dyDescent="0.2">
      <c r="A58" s="146">
        <v>1959</v>
      </c>
      <c r="B58" s="148">
        <v>2238953</v>
      </c>
      <c r="C58" s="148">
        <v>844054</v>
      </c>
      <c r="D58" s="148">
        <f t="shared" si="0"/>
        <v>3083007</v>
      </c>
    </row>
    <row r="59" spans="1:4" x14ac:dyDescent="0.2">
      <c r="A59" s="146">
        <v>1960</v>
      </c>
      <c r="B59" s="148">
        <v>2735354</v>
      </c>
      <c r="C59" s="148">
        <v>2719570</v>
      </c>
      <c r="D59" s="148">
        <f t="shared" si="0"/>
        <v>5454924</v>
      </c>
    </row>
    <row r="60" spans="1:4" x14ac:dyDescent="0.2">
      <c r="A60" s="146">
        <v>1961</v>
      </c>
      <c r="B60" s="148">
        <v>2527281</v>
      </c>
      <c r="C60" s="148">
        <v>2400797</v>
      </c>
      <c r="D60" s="148">
        <f t="shared" si="0"/>
        <v>4928078</v>
      </c>
    </row>
    <row r="61" spans="1:4" x14ac:dyDescent="0.2">
      <c r="A61" s="146">
        <v>1962</v>
      </c>
      <c r="B61" s="148">
        <v>2191918</v>
      </c>
      <c r="C61" s="148">
        <v>511020</v>
      </c>
      <c r="D61" s="148">
        <f t="shared" si="0"/>
        <v>2702938</v>
      </c>
    </row>
    <row r="62" spans="1:4" x14ac:dyDescent="0.2">
      <c r="A62" s="146">
        <v>1963</v>
      </c>
      <c r="B62" s="148">
        <v>2044534</v>
      </c>
      <c r="C62" s="148">
        <v>520465</v>
      </c>
      <c r="D62" s="148">
        <f t="shared" si="0"/>
        <v>2564999</v>
      </c>
    </row>
    <row r="63" spans="1:4" x14ac:dyDescent="0.2">
      <c r="A63" s="146">
        <v>1964</v>
      </c>
      <c r="B63" s="148">
        <v>2352655</v>
      </c>
      <c r="C63" s="148">
        <v>722869</v>
      </c>
      <c r="D63" s="148">
        <f t="shared" si="0"/>
        <v>3075524</v>
      </c>
    </row>
    <row r="64" spans="1:4" x14ac:dyDescent="0.2">
      <c r="A64" s="146">
        <v>1965</v>
      </c>
      <c r="B64" s="148">
        <v>2404309</v>
      </c>
      <c r="C64" s="148">
        <v>863231</v>
      </c>
      <c r="D64" s="148">
        <f t="shared" si="0"/>
        <v>3267540</v>
      </c>
    </row>
    <row r="65" spans="1:4" x14ac:dyDescent="0.2">
      <c r="A65" s="146">
        <v>1966</v>
      </c>
      <c r="B65" s="148">
        <v>2218644</v>
      </c>
      <c r="C65" s="148">
        <v>628353</v>
      </c>
      <c r="D65" s="148">
        <f t="shared" si="0"/>
        <v>2846997</v>
      </c>
    </row>
    <row r="66" spans="1:4" x14ac:dyDescent="0.2">
      <c r="A66" s="146">
        <v>1967</v>
      </c>
      <c r="B66" s="148">
        <v>2821195</v>
      </c>
      <c r="C66" s="148">
        <v>1835639</v>
      </c>
      <c r="D66" s="148">
        <f t="shared" si="0"/>
        <v>4656834</v>
      </c>
    </row>
    <row r="67" spans="1:4" x14ac:dyDescent="0.2">
      <c r="A67" s="146">
        <v>1968</v>
      </c>
      <c r="B67" s="148">
        <v>4112876</v>
      </c>
      <c r="C67" s="148">
        <v>2512845</v>
      </c>
      <c r="D67" s="148">
        <f t="shared" si="0"/>
        <v>6625721</v>
      </c>
    </row>
    <row r="68" spans="1:4" x14ac:dyDescent="0.2">
      <c r="A68" s="146">
        <v>1969</v>
      </c>
      <c r="B68" s="148">
        <v>4515724</v>
      </c>
      <c r="C68" s="148">
        <v>3150418</v>
      </c>
      <c r="D68" s="148">
        <f t="shared" si="0"/>
        <v>7666142</v>
      </c>
    </row>
    <row r="69" spans="1:4" x14ac:dyDescent="0.2">
      <c r="A69" s="146">
        <v>1970</v>
      </c>
      <c r="B69" s="148">
        <v>4919684</v>
      </c>
      <c r="C69" s="148">
        <v>3947269</v>
      </c>
      <c r="D69" s="148">
        <f t="shared" ref="D69:D72" si="1">SUM(C69,B69)</f>
        <v>8866953</v>
      </c>
    </row>
    <row r="70" spans="1:4" x14ac:dyDescent="0.2">
      <c r="A70" s="146">
        <v>1971</v>
      </c>
      <c r="B70" s="148">
        <v>5172064</v>
      </c>
      <c r="C70" s="148">
        <v>4793535</v>
      </c>
      <c r="D70" s="148">
        <f t="shared" si="1"/>
        <v>9965599</v>
      </c>
    </row>
    <row r="71" spans="1:4" x14ac:dyDescent="0.2">
      <c r="A71" s="146">
        <v>1972</v>
      </c>
      <c r="B71" s="148">
        <v>4587721</v>
      </c>
      <c r="C71" s="148">
        <v>5008209</v>
      </c>
      <c r="D71" s="148">
        <f t="shared" si="1"/>
        <v>9595930</v>
      </c>
    </row>
    <row r="72" spans="1:4" x14ac:dyDescent="0.2">
      <c r="A72" s="146">
        <v>1973</v>
      </c>
      <c r="B72" s="148">
        <v>4548356</v>
      </c>
      <c r="C72" s="148">
        <v>5170413</v>
      </c>
      <c r="D72" s="148">
        <f t="shared" si="1"/>
        <v>9718769</v>
      </c>
    </row>
    <row r="73" spans="1:4" x14ac:dyDescent="0.2">
      <c r="A73" s="146">
        <v>1974</v>
      </c>
      <c r="B73" s="148">
        <v>5163782</v>
      </c>
      <c r="C73" s="148">
        <v>5754096</v>
      </c>
      <c r="D73" s="148">
        <v>10917878</v>
      </c>
    </row>
    <row r="74" spans="1:4" x14ac:dyDescent="0.2">
      <c r="A74" s="146">
        <v>1975</v>
      </c>
      <c r="B74" s="148">
        <v>5261941</v>
      </c>
      <c r="C74" s="148">
        <v>5810699</v>
      </c>
      <c r="D74" s="148">
        <f>SUM(C74,B74)</f>
        <v>11072640</v>
      </c>
    </row>
    <row r="75" spans="1:4" x14ac:dyDescent="0.2">
      <c r="A75" s="146">
        <v>1976</v>
      </c>
      <c r="B75" s="148">
        <v>5115254</v>
      </c>
      <c r="C75" s="148">
        <v>5431747</v>
      </c>
      <c r="D75" s="148">
        <v>10547001</v>
      </c>
    </row>
    <row r="76" spans="1:4" x14ac:dyDescent="0.2">
      <c r="A76" s="146">
        <v>1977</v>
      </c>
      <c r="B76" s="148">
        <v>5534398</v>
      </c>
      <c r="C76" s="148">
        <v>6522532</v>
      </c>
      <c r="D76" s="148">
        <f t="shared" ref="D76:D113" si="2">SUM(C76,B76)</f>
        <v>12056930</v>
      </c>
    </row>
    <row r="77" spans="1:4" x14ac:dyDescent="0.2">
      <c r="A77" s="146">
        <v>1978</v>
      </c>
      <c r="B77" s="148">
        <v>5231982</v>
      </c>
      <c r="C77" s="148">
        <v>6254944</v>
      </c>
      <c r="D77" s="148">
        <f t="shared" si="2"/>
        <v>11486926</v>
      </c>
    </row>
    <row r="78" spans="1:4" x14ac:dyDescent="0.2">
      <c r="A78" s="146">
        <v>1979</v>
      </c>
      <c r="B78" s="148">
        <v>4290474</v>
      </c>
      <c r="C78" s="148">
        <v>6194809</v>
      </c>
      <c r="D78" s="148">
        <f t="shared" si="2"/>
        <v>10485283</v>
      </c>
    </row>
    <row r="79" spans="1:4" x14ac:dyDescent="0.2">
      <c r="A79" s="146">
        <v>1980</v>
      </c>
      <c r="B79" s="148">
        <v>4694607</v>
      </c>
      <c r="C79" s="148">
        <v>5383289</v>
      </c>
      <c r="D79" s="148">
        <f t="shared" si="2"/>
        <v>10077896</v>
      </c>
    </row>
    <row r="80" spans="1:4" x14ac:dyDescent="0.2">
      <c r="A80" s="146">
        <v>1981</v>
      </c>
      <c r="B80" s="148">
        <v>4826602</v>
      </c>
      <c r="C80" s="148">
        <v>6111955</v>
      </c>
      <c r="D80" s="148">
        <f t="shared" si="2"/>
        <v>10938557</v>
      </c>
    </row>
    <row r="81" spans="1:4" x14ac:dyDescent="0.2">
      <c r="A81" s="146">
        <v>1982</v>
      </c>
      <c r="B81" s="148">
        <v>4295594</v>
      </c>
      <c r="C81" s="148">
        <v>5164488</v>
      </c>
      <c r="D81" s="148">
        <f t="shared" si="2"/>
        <v>9460082</v>
      </c>
    </row>
    <row r="82" spans="1:4" x14ac:dyDescent="0.2">
      <c r="A82" s="146">
        <v>1983</v>
      </c>
      <c r="B82" s="148">
        <v>4338156</v>
      </c>
      <c r="C82" s="148">
        <v>5348147</v>
      </c>
      <c r="D82" s="148">
        <f t="shared" si="2"/>
        <v>9686303</v>
      </c>
    </row>
    <row r="83" spans="1:4" x14ac:dyDescent="0.2">
      <c r="A83" s="146">
        <v>1984</v>
      </c>
      <c r="B83" s="148">
        <v>4241004</v>
      </c>
      <c r="C83" s="148">
        <v>5362388</v>
      </c>
      <c r="D83" s="148">
        <f t="shared" si="2"/>
        <v>9603392</v>
      </c>
    </row>
    <row r="84" spans="1:4" x14ac:dyDescent="0.2">
      <c r="A84" s="146">
        <v>1985</v>
      </c>
      <c r="B84" s="148">
        <v>3292534</v>
      </c>
      <c r="C84" s="148">
        <v>5458477</v>
      </c>
      <c r="D84" s="148">
        <f t="shared" si="2"/>
        <v>8751011</v>
      </c>
    </row>
    <row r="85" spans="1:4" x14ac:dyDescent="0.2">
      <c r="A85" s="146">
        <v>1986</v>
      </c>
      <c r="B85" s="148">
        <v>4687984</v>
      </c>
      <c r="C85" s="148">
        <v>6532923</v>
      </c>
      <c r="D85" s="148">
        <f t="shared" si="2"/>
        <v>11220907</v>
      </c>
    </row>
    <row r="86" spans="1:4" x14ac:dyDescent="0.2">
      <c r="A86" s="146">
        <v>1987</v>
      </c>
      <c r="B86" s="148">
        <v>3865666</v>
      </c>
      <c r="C86" s="148">
        <v>6240025</v>
      </c>
      <c r="D86" s="148">
        <f t="shared" si="2"/>
        <v>10105691</v>
      </c>
    </row>
    <row r="87" spans="1:4" x14ac:dyDescent="0.2">
      <c r="A87" s="146">
        <v>1988</v>
      </c>
      <c r="B87" s="148">
        <v>3949018</v>
      </c>
      <c r="C87" s="148">
        <v>6912239</v>
      </c>
      <c r="D87" s="148">
        <f t="shared" si="2"/>
        <v>10861257</v>
      </c>
    </row>
    <row r="88" spans="1:4" x14ac:dyDescent="0.2">
      <c r="A88" s="146">
        <v>1989</v>
      </c>
      <c r="B88" s="148">
        <v>3437320</v>
      </c>
      <c r="C88" s="148">
        <v>7043239</v>
      </c>
      <c r="D88" s="148">
        <f t="shared" si="2"/>
        <v>10480559</v>
      </c>
    </row>
    <row r="89" spans="1:4" x14ac:dyDescent="0.2">
      <c r="A89" s="146">
        <v>1990</v>
      </c>
      <c r="B89" s="148">
        <v>3198549</v>
      </c>
      <c r="C89" s="148">
        <v>6905616</v>
      </c>
      <c r="D89" s="148">
        <f t="shared" si="2"/>
        <v>10104165</v>
      </c>
    </row>
    <row r="90" spans="1:4" x14ac:dyDescent="0.2">
      <c r="A90" s="146">
        <v>1991</v>
      </c>
      <c r="B90" s="148">
        <v>2539749</v>
      </c>
      <c r="C90" s="148">
        <v>6867302</v>
      </c>
      <c r="D90" s="148">
        <f t="shared" si="2"/>
        <v>9407051</v>
      </c>
    </row>
    <row r="91" spans="1:4" x14ac:dyDescent="0.2">
      <c r="A91" s="146">
        <v>1992</v>
      </c>
      <c r="B91" s="148">
        <v>2966581</v>
      </c>
      <c r="C91" s="148">
        <v>7702971</v>
      </c>
      <c r="D91" s="148">
        <f t="shared" si="2"/>
        <v>10669552</v>
      </c>
    </row>
    <row r="92" spans="1:4" x14ac:dyDescent="0.2">
      <c r="A92" s="146">
        <v>1993</v>
      </c>
      <c r="B92" s="148">
        <v>3327083</v>
      </c>
      <c r="C92" s="148">
        <v>7808627</v>
      </c>
      <c r="D92" s="148">
        <f t="shared" si="2"/>
        <v>11135710</v>
      </c>
    </row>
    <row r="93" spans="1:4" x14ac:dyDescent="0.2">
      <c r="A93" s="146">
        <v>1994</v>
      </c>
      <c r="B93" s="148">
        <v>3139876</v>
      </c>
      <c r="C93" s="148">
        <v>9518760</v>
      </c>
      <c r="D93" s="148">
        <f t="shared" si="2"/>
        <v>12658636</v>
      </c>
    </row>
    <row r="94" spans="1:4" x14ac:dyDescent="0.2">
      <c r="A94" s="146">
        <v>1995</v>
      </c>
      <c r="B94" s="148">
        <v>5949307</v>
      </c>
      <c r="C94" s="148">
        <v>10414518</v>
      </c>
      <c r="D94" s="148">
        <f t="shared" si="2"/>
        <v>16363825</v>
      </c>
    </row>
    <row r="95" spans="1:4" x14ac:dyDescent="0.2">
      <c r="A95" s="146">
        <v>1996</v>
      </c>
      <c r="B95" s="148">
        <v>3846330</v>
      </c>
      <c r="C95" s="148">
        <v>11307771</v>
      </c>
      <c r="D95" s="148">
        <f t="shared" si="2"/>
        <v>15154101</v>
      </c>
    </row>
    <row r="96" spans="1:4" x14ac:dyDescent="0.2">
      <c r="A96" s="146">
        <v>1997</v>
      </c>
      <c r="B96" s="148">
        <v>3745083</v>
      </c>
      <c r="C96" s="148">
        <v>10940902</v>
      </c>
      <c r="D96" s="148">
        <f t="shared" si="2"/>
        <v>14685985</v>
      </c>
    </row>
    <row r="97" spans="1:4" x14ac:dyDescent="0.2">
      <c r="A97" s="146">
        <v>1998</v>
      </c>
      <c r="B97" s="148">
        <v>3674992</v>
      </c>
      <c r="C97" s="148">
        <v>10862341</v>
      </c>
      <c r="D97" s="148">
        <f t="shared" si="2"/>
        <v>14537333</v>
      </c>
    </row>
    <row r="98" spans="1:4" x14ac:dyDescent="0.2">
      <c r="A98" s="146">
        <v>1999</v>
      </c>
      <c r="B98" s="148">
        <v>3776835</v>
      </c>
      <c r="C98" s="148">
        <v>11915914</v>
      </c>
      <c r="D98" s="148">
        <f t="shared" si="2"/>
        <v>15692749</v>
      </c>
    </row>
    <row r="99" spans="1:4" x14ac:dyDescent="0.2">
      <c r="A99" s="146">
        <v>2000</v>
      </c>
      <c r="B99" s="148">
        <v>4488413</v>
      </c>
      <c r="C99" s="148">
        <v>13382100</v>
      </c>
      <c r="D99" s="148">
        <f t="shared" si="2"/>
        <v>17870513</v>
      </c>
    </row>
    <row r="100" spans="1:4" x14ac:dyDescent="0.2">
      <c r="A100" s="146">
        <v>2001</v>
      </c>
      <c r="B100" s="148">
        <v>4151251</v>
      </c>
      <c r="C100" s="148">
        <v>14512151</v>
      </c>
      <c r="D100" s="148">
        <f t="shared" si="2"/>
        <v>18663402</v>
      </c>
    </row>
    <row r="101" spans="1:4" x14ac:dyDescent="0.2">
      <c r="A101" s="146">
        <v>2002</v>
      </c>
      <c r="B101" s="148">
        <v>3244488</v>
      </c>
      <c r="C101" s="148">
        <v>14926214</v>
      </c>
      <c r="D101" s="148">
        <f t="shared" si="2"/>
        <v>18170702</v>
      </c>
    </row>
    <row r="102" spans="1:4" x14ac:dyDescent="0.2">
      <c r="A102" s="146">
        <v>2003</v>
      </c>
      <c r="B102" s="149">
        <v>3176563</v>
      </c>
      <c r="C102" s="149">
        <v>14913309</v>
      </c>
      <c r="D102" s="148">
        <f t="shared" si="2"/>
        <v>18089872</v>
      </c>
    </row>
    <row r="103" spans="1:4" x14ac:dyDescent="0.2">
      <c r="A103" s="146">
        <v>2004</v>
      </c>
      <c r="B103" s="148">
        <v>3386398</v>
      </c>
      <c r="C103" s="148">
        <v>14686969</v>
      </c>
      <c r="D103" s="148">
        <f t="shared" si="2"/>
        <v>18073367</v>
      </c>
    </row>
    <row r="104" spans="1:4" x14ac:dyDescent="0.2">
      <c r="A104" s="146">
        <v>2005</v>
      </c>
      <c r="B104" s="148">
        <v>3703464</v>
      </c>
      <c r="C104" s="148">
        <v>17201416</v>
      </c>
      <c r="D104" s="148">
        <f t="shared" si="2"/>
        <v>20904880</v>
      </c>
    </row>
    <row r="105" spans="1:4" x14ac:dyDescent="0.2">
      <c r="A105" s="146">
        <v>2006</v>
      </c>
      <c r="B105" s="148">
        <v>3941040</v>
      </c>
      <c r="C105" s="148">
        <v>17518867</v>
      </c>
      <c r="D105" s="148">
        <f t="shared" si="2"/>
        <v>21459907</v>
      </c>
    </row>
    <row r="106" spans="1:4" x14ac:dyDescent="0.2">
      <c r="A106" s="146">
        <v>2007</v>
      </c>
      <c r="B106" s="148">
        <v>3905114</v>
      </c>
      <c r="C106" s="148">
        <v>17873885</v>
      </c>
      <c r="D106" s="148">
        <f t="shared" si="2"/>
        <v>21778999</v>
      </c>
    </row>
    <row r="107" spans="1:4" x14ac:dyDescent="0.2">
      <c r="A107" s="146">
        <v>2008</v>
      </c>
      <c r="B107" s="148">
        <v>3983872</v>
      </c>
      <c r="C107" s="148">
        <v>16633412</v>
      </c>
      <c r="D107" s="148">
        <f t="shared" si="2"/>
        <v>20617284</v>
      </c>
    </row>
    <row r="108" spans="1:4" x14ac:dyDescent="0.2">
      <c r="A108" s="146">
        <v>2009</v>
      </c>
      <c r="B108" s="148">
        <v>3782023</v>
      </c>
      <c r="C108" s="148">
        <v>13743511</v>
      </c>
      <c r="D108" s="148">
        <f t="shared" si="2"/>
        <v>17525534</v>
      </c>
    </row>
    <row r="109" spans="1:4" x14ac:dyDescent="0.2">
      <c r="A109" s="146">
        <v>2010</v>
      </c>
      <c r="B109" s="148">
        <v>5384347</v>
      </c>
      <c r="C109" s="148">
        <v>16644509</v>
      </c>
      <c r="D109" s="148">
        <f t="shared" si="2"/>
        <v>22028856</v>
      </c>
    </row>
    <row r="110" spans="1:4" x14ac:dyDescent="0.2">
      <c r="A110" s="146">
        <v>2011</v>
      </c>
      <c r="B110" s="148">
        <v>8129653</v>
      </c>
      <c r="C110" s="148">
        <v>18457860</v>
      </c>
      <c r="D110" s="148">
        <f t="shared" si="2"/>
        <v>26587513</v>
      </c>
    </row>
    <row r="111" spans="1:4" x14ac:dyDescent="0.2">
      <c r="A111" s="146">
        <v>2012</v>
      </c>
      <c r="B111" s="148">
        <v>10200850</v>
      </c>
      <c r="C111" s="148">
        <v>18305454</v>
      </c>
      <c r="D111" s="148">
        <f t="shared" si="2"/>
        <v>28506304</v>
      </c>
    </row>
    <row r="112" spans="1:4" x14ac:dyDescent="0.2">
      <c r="A112" s="146">
        <v>2013</v>
      </c>
      <c r="B112" s="148">
        <v>9985444.6400000006</v>
      </c>
      <c r="C112" s="148">
        <v>16384058.189999999</v>
      </c>
      <c r="D112" s="148">
        <f t="shared" si="2"/>
        <v>26369502.829999998</v>
      </c>
    </row>
    <row r="113" spans="1:4" x14ac:dyDescent="0.2">
      <c r="A113" s="146">
        <v>2014</v>
      </c>
      <c r="B113" s="148">
        <v>10504410.130000001</v>
      </c>
      <c r="C113" s="148">
        <v>16741669.77</v>
      </c>
      <c r="D113" s="148">
        <f t="shared" si="2"/>
        <v>27246079.899999999</v>
      </c>
    </row>
    <row r="114" spans="1:4" x14ac:dyDescent="0.2">
      <c r="A114" s="146">
        <v>2015</v>
      </c>
      <c r="B114" s="148">
        <f>'4.10.2'!L11</f>
        <v>9973520</v>
      </c>
      <c r="C114" s="148">
        <f>'4.10.3'!L11</f>
        <v>17242531</v>
      </c>
      <c r="D114" s="148">
        <f>SUM(B114:C114)</f>
        <v>27216051</v>
      </c>
    </row>
    <row r="115" spans="1:4" x14ac:dyDescent="0.2">
      <c r="A115" s="146">
        <v>2016</v>
      </c>
      <c r="B115" s="148">
        <v>11648345</v>
      </c>
      <c r="C115" s="148">
        <v>18732884</v>
      </c>
      <c r="D115" s="148">
        <f>SUM(B115:C115)</f>
        <v>30381229</v>
      </c>
    </row>
    <row r="116" spans="1:4" x14ac:dyDescent="0.2">
      <c r="A116" s="146">
        <v>2017</v>
      </c>
      <c r="B116" s="148">
        <v>11591829</v>
      </c>
      <c r="C116" s="148">
        <v>20582488</v>
      </c>
      <c r="D116" s="148">
        <f>SUM(B116:C116)</f>
        <v>32174317</v>
      </c>
    </row>
    <row r="117" spans="1:4" x14ac:dyDescent="0.2">
      <c r="A117" s="146">
        <v>2018</v>
      </c>
      <c r="B117" s="148">
        <v>12235016</v>
      </c>
      <c r="C117" s="148">
        <v>20532067</v>
      </c>
      <c r="D117" s="148">
        <f>SUM(B117:C117)</f>
        <v>32767083</v>
      </c>
    </row>
  </sheetData>
  <printOptions horizontalCentered="1" verticalCentered="1"/>
  <pageMargins left="0.19685039370078741" right="0.19685039370078741" top="0.19685039370078741" bottom="0.19685039370078741" header="0.11811023622047245" footer="0.11811023622047245"/>
  <pageSetup paperSize="9" scale="29" orientation="landscape" r:id="rId1"/>
  <headerFooter alignWithMargins="0">
    <oddHeader xml:space="preserve">&amp;L&amp;"Times New Roman,Negrita"&amp;8AUTORIDAD PORTUARIA
            DE HUELVA&amp;C&amp;"Times New Roman,Negrita"Evolución del tráfico en este siglo
</oddHeader>
    <oddFooter>&amp;L&amp;"Times New Roman,Cursiva"&amp;6memoria\graficos\evolución</oddFooter>
  </headerFooter>
  <drawing r:id="rId2"/>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sheetPr codeName="Hoja84">
    <tabColor rgb="FF00B050"/>
  </sheetPr>
  <dimension ref="A1:K106"/>
  <sheetViews>
    <sheetView topLeftCell="C13" zoomScaleNormal="100" workbookViewId="0">
      <selection activeCell="G42" sqref="G42"/>
    </sheetView>
  </sheetViews>
  <sheetFormatPr baseColWidth="10" defaultRowHeight="15" x14ac:dyDescent="0.25"/>
  <cols>
    <col min="1" max="1" width="23.85546875" style="123" customWidth="1"/>
    <col min="2" max="3" width="25.7109375" style="123" customWidth="1"/>
    <col min="4" max="4" width="16.7109375" style="123" bestFit="1" customWidth="1"/>
    <col min="5" max="10" width="15.7109375" style="123" customWidth="1"/>
    <col min="11" max="16384" width="11.42578125" style="123"/>
  </cols>
  <sheetData>
    <row r="1" spans="1:11" ht="21" x14ac:dyDescent="0.35">
      <c r="A1" s="228" t="s">
        <v>994</v>
      </c>
      <c r="B1" s="164"/>
      <c r="C1" s="164"/>
      <c r="D1" s="164"/>
      <c r="E1" s="164"/>
      <c r="F1" s="164"/>
      <c r="G1" s="164"/>
    </row>
    <row r="2" spans="1:11" x14ac:dyDescent="0.25">
      <c r="A2" s="226"/>
      <c r="B2" s="164"/>
      <c r="C2" s="164"/>
      <c r="D2" s="164"/>
      <c r="E2" s="164"/>
      <c r="F2" s="164"/>
      <c r="G2" s="164"/>
    </row>
    <row r="3" spans="1:11" ht="18.75" x14ac:dyDescent="0.3">
      <c r="A3" s="229" t="s">
        <v>1052</v>
      </c>
      <c r="B3" s="164"/>
      <c r="C3" s="164"/>
      <c r="D3" s="164"/>
      <c r="E3" s="164"/>
      <c r="F3" s="164"/>
      <c r="G3" s="164"/>
    </row>
    <row r="4" spans="1:11" x14ac:dyDescent="0.25">
      <c r="A4" s="227"/>
      <c r="B4" s="164"/>
      <c r="C4" s="164"/>
      <c r="D4" s="164"/>
      <c r="E4" s="164"/>
      <c r="F4" s="164"/>
      <c r="G4" s="164"/>
    </row>
    <row r="5" spans="1:11" x14ac:dyDescent="0.25">
      <c r="A5" s="371" t="s">
        <v>1542</v>
      </c>
      <c r="B5" s="371" t="s">
        <v>1543</v>
      </c>
      <c r="C5" s="371" t="s">
        <v>1544</v>
      </c>
      <c r="D5" s="371"/>
      <c r="E5" s="373" t="s">
        <v>1373</v>
      </c>
      <c r="F5" s="373" t="s">
        <v>1374</v>
      </c>
      <c r="G5" s="374" t="s">
        <v>26</v>
      </c>
    </row>
    <row r="6" spans="1:11" x14ac:dyDescent="0.25">
      <c r="A6" s="1162" t="s">
        <v>1545</v>
      </c>
      <c r="B6" s="1219" t="s">
        <v>1546</v>
      </c>
      <c r="C6" s="1219" t="s">
        <v>1547</v>
      </c>
      <c r="D6" s="386" t="s">
        <v>1448</v>
      </c>
      <c r="E6" s="387">
        <v>0.04</v>
      </c>
      <c r="F6" s="387">
        <v>0</v>
      </c>
      <c r="G6" s="388">
        <v>0.04</v>
      </c>
    </row>
    <row r="7" spans="1:11" x14ac:dyDescent="0.25">
      <c r="A7" s="1164"/>
      <c r="B7" s="1221"/>
      <c r="C7" s="1220"/>
      <c r="D7" s="386" t="s">
        <v>1446</v>
      </c>
      <c r="E7" s="387">
        <v>3099470.31</v>
      </c>
      <c r="F7" s="387">
        <v>559188.42000000004</v>
      </c>
      <c r="G7" s="388">
        <v>3658658.73</v>
      </c>
      <c r="H7" s="124"/>
      <c r="I7" s="124"/>
      <c r="J7" s="124"/>
      <c r="K7" s="124"/>
    </row>
    <row r="8" spans="1:11" x14ac:dyDescent="0.25">
      <c r="A8" s="1164"/>
      <c r="B8" s="1220"/>
      <c r="C8" s="400" t="s">
        <v>26</v>
      </c>
      <c r="D8" s="417"/>
      <c r="E8" s="388">
        <v>3099470.34</v>
      </c>
      <c r="F8" s="388">
        <v>559188.42000000004</v>
      </c>
      <c r="G8" s="388">
        <v>3658658.76</v>
      </c>
      <c r="H8" s="124"/>
      <c r="I8" s="124"/>
      <c r="J8" s="124"/>
      <c r="K8" s="124"/>
    </row>
    <row r="9" spans="1:11" x14ac:dyDescent="0.25">
      <c r="A9" s="1164"/>
      <c r="B9" s="1219" t="s">
        <v>1548</v>
      </c>
      <c r="C9" s="1219" t="s">
        <v>1549</v>
      </c>
      <c r="D9" s="386" t="s">
        <v>1448</v>
      </c>
      <c r="E9" s="387">
        <v>78846.600000000006</v>
      </c>
      <c r="F9" s="387">
        <v>534.5</v>
      </c>
      <c r="G9" s="388">
        <v>79381.100000000006</v>
      </c>
      <c r="H9" s="124"/>
      <c r="I9" s="124"/>
      <c r="J9" s="124"/>
      <c r="K9" s="124"/>
    </row>
    <row r="10" spans="1:11" x14ac:dyDescent="0.25">
      <c r="A10" s="1164"/>
      <c r="B10" s="1221"/>
      <c r="C10" s="1220"/>
      <c r="D10" s="386" t="s">
        <v>1447</v>
      </c>
      <c r="E10" s="387">
        <v>45761.55</v>
      </c>
      <c r="F10" s="387">
        <v>1065113.9099999999</v>
      </c>
      <c r="G10" s="388">
        <v>1110875.46</v>
      </c>
      <c r="H10" s="124"/>
      <c r="I10" s="124"/>
      <c r="J10" s="124"/>
      <c r="K10" s="124"/>
    </row>
    <row r="11" spans="1:11" x14ac:dyDescent="0.25">
      <c r="A11" s="1164"/>
      <c r="B11" s="1220"/>
      <c r="C11" s="400" t="s">
        <v>26</v>
      </c>
      <c r="D11" s="417"/>
      <c r="E11" s="388">
        <v>124608.14</v>
      </c>
      <c r="F11" s="388">
        <v>1065648.4099999999</v>
      </c>
      <c r="G11" s="388">
        <v>1190256.55</v>
      </c>
      <c r="H11" s="124"/>
      <c r="I11" s="124"/>
      <c r="J11" s="124"/>
      <c r="K11" s="124"/>
    </row>
    <row r="12" spans="1:11" x14ac:dyDescent="0.25">
      <c r="A12" s="1164"/>
      <c r="B12" s="1219" t="s">
        <v>1550</v>
      </c>
      <c r="C12" s="1219" t="s">
        <v>1551</v>
      </c>
      <c r="D12" s="386" t="s">
        <v>1448</v>
      </c>
      <c r="E12" s="387">
        <v>118746.42</v>
      </c>
      <c r="F12" s="387">
        <v>15143</v>
      </c>
      <c r="G12" s="388">
        <v>133889.42000000001</v>
      </c>
      <c r="H12" s="124"/>
      <c r="I12" s="124"/>
      <c r="J12" s="124"/>
      <c r="K12" s="124"/>
    </row>
    <row r="13" spans="1:11" x14ac:dyDescent="0.25">
      <c r="A13" s="1164"/>
      <c r="B13" s="1221"/>
      <c r="C13" s="1220"/>
      <c r="D13" s="386" t="s">
        <v>1447</v>
      </c>
      <c r="E13" s="387">
        <v>897944.46</v>
      </c>
      <c r="F13" s="387">
        <v>1211759.48</v>
      </c>
      <c r="G13" s="388">
        <v>2109703.94</v>
      </c>
      <c r="H13" s="124"/>
      <c r="I13" s="124"/>
      <c r="J13" s="124"/>
      <c r="K13" s="124"/>
    </row>
    <row r="14" spans="1:11" x14ac:dyDescent="0.25">
      <c r="A14" s="1164"/>
      <c r="B14" s="1220"/>
      <c r="C14" s="400" t="s">
        <v>26</v>
      </c>
      <c r="D14" s="417"/>
      <c r="E14" s="388">
        <v>1016690.88</v>
      </c>
      <c r="F14" s="388">
        <v>1226902.48</v>
      </c>
      <c r="G14" s="388">
        <v>2243593.36</v>
      </c>
      <c r="H14" s="124"/>
      <c r="I14" s="124"/>
      <c r="J14" s="124"/>
      <c r="K14" s="124"/>
    </row>
    <row r="15" spans="1:11" x14ac:dyDescent="0.25">
      <c r="A15" s="1164"/>
      <c r="B15" s="1219" t="s">
        <v>1552</v>
      </c>
      <c r="C15" s="1219" t="s">
        <v>1553</v>
      </c>
      <c r="D15" s="386" t="s">
        <v>1448</v>
      </c>
      <c r="E15" s="387">
        <v>4568.51</v>
      </c>
      <c r="F15" s="387">
        <v>1524.1</v>
      </c>
      <c r="G15" s="388">
        <v>6092.61</v>
      </c>
      <c r="H15" s="124"/>
      <c r="I15" s="124"/>
      <c r="J15" s="124"/>
      <c r="K15" s="124"/>
    </row>
    <row r="16" spans="1:11" x14ac:dyDescent="0.25">
      <c r="A16" s="1164"/>
      <c r="B16" s="1221"/>
      <c r="C16" s="1220"/>
      <c r="D16" s="386" t="s">
        <v>1447</v>
      </c>
      <c r="E16" s="387">
        <v>542625.49</v>
      </c>
      <c r="F16" s="387">
        <v>1283692.33</v>
      </c>
      <c r="G16" s="388">
        <v>1826317.82</v>
      </c>
      <c r="H16" s="124"/>
      <c r="I16" s="124"/>
      <c r="J16" s="124"/>
      <c r="K16" s="124"/>
    </row>
    <row r="17" spans="1:11" x14ac:dyDescent="0.25">
      <c r="A17" s="1164"/>
      <c r="B17" s="1220"/>
      <c r="C17" s="400" t="s">
        <v>26</v>
      </c>
      <c r="D17" s="417"/>
      <c r="E17" s="388">
        <v>547194</v>
      </c>
      <c r="F17" s="388">
        <v>1285216.43</v>
      </c>
      <c r="G17" s="388">
        <v>1832410.43</v>
      </c>
      <c r="H17" s="124"/>
      <c r="I17" s="124"/>
      <c r="J17" s="124"/>
      <c r="K17" s="124"/>
    </row>
    <row r="18" spans="1:11" x14ac:dyDescent="0.25">
      <c r="A18" s="1164"/>
      <c r="B18" s="1219" t="s">
        <v>2582</v>
      </c>
      <c r="C18" s="399" t="s">
        <v>2583</v>
      </c>
      <c r="D18" s="386" t="s">
        <v>1446</v>
      </c>
      <c r="E18" s="387">
        <v>47723.92</v>
      </c>
      <c r="F18" s="387">
        <v>0</v>
      </c>
      <c r="G18" s="388">
        <v>47723.92</v>
      </c>
      <c r="H18" s="124"/>
      <c r="I18" s="124"/>
      <c r="J18" s="124"/>
      <c r="K18" s="124"/>
    </row>
    <row r="19" spans="1:11" x14ac:dyDescent="0.25">
      <c r="A19" s="1164"/>
      <c r="B19" s="1220"/>
      <c r="C19" s="400" t="s">
        <v>26</v>
      </c>
      <c r="D19" s="417"/>
      <c r="E19" s="388">
        <v>47723.92</v>
      </c>
      <c r="F19" s="388">
        <v>0</v>
      </c>
      <c r="G19" s="388">
        <v>47723.92</v>
      </c>
      <c r="H19" s="124"/>
      <c r="I19" s="124"/>
      <c r="J19" s="124"/>
      <c r="K19" s="124"/>
    </row>
    <row r="20" spans="1:11" x14ac:dyDescent="0.25">
      <c r="A20" s="1164"/>
      <c r="B20" s="1219" t="s">
        <v>2584</v>
      </c>
      <c r="C20" s="399" t="s">
        <v>2585</v>
      </c>
      <c r="D20" s="386" t="s">
        <v>1446</v>
      </c>
      <c r="E20" s="387">
        <v>606418.29</v>
      </c>
      <c r="F20" s="387">
        <v>0</v>
      </c>
      <c r="G20" s="388">
        <v>606418.29</v>
      </c>
      <c r="H20" s="124"/>
      <c r="I20" s="124"/>
      <c r="J20" s="124"/>
      <c r="K20" s="124"/>
    </row>
    <row r="21" spans="1:11" x14ac:dyDescent="0.25">
      <c r="A21" s="1164"/>
      <c r="B21" s="1220"/>
      <c r="C21" s="400" t="s">
        <v>26</v>
      </c>
      <c r="D21" s="417"/>
      <c r="E21" s="388">
        <v>606418.29</v>
      </c>
      <c r="F21" s="388">
        <v>0</v>
      </c>
      <c r="G21" s="388">
        <v>606418.29</v>
      </c>
      <c r="H21" s="124"/>
      <c r="I21" s="124"/>
      <c r="J21" s="124"/>
      <c r="K21" s="124"/>
    </row>
    <row r="22" spans="1:11" x14ac:dyDescent="0.25">
      <c r="A22" s="1164"/>
      <c r="B22" s="1219" t="s">
        <v>1554</v>
      </c>
      <c r="C22" s="399" t="s">
        <v>1555</v>
      </c>
      <c r="D22" s="386" t="s">
        <v>1448</v>
      </c>
      <c r="E22" s="387">
        <v>586911.18000000005</v>
      </c>
      <c r="F22" s="387">
        <v>168361.96</v>
      </c>
      <c r="G22" s="388">
        <v>755273.14</v>
      </c>
      <c r="H22" s="124"/>
      <c r="I22" s="124"/>
      <c r="J22" s="124"/>
      <c r="K22" s="124"/>
    </row>
    <row r="23" spans="1:11" x14ac:dyDescent="0.25">
      <c r="A23" s="1164"/>
      <c r="B23" s="1220"/>
      <c r="C23" s="400" t="s">
        <v>26</v>
      </c>
      <c r="D23" s="417"/>
      <c r="E23" s="388">
        <v>586911.18000000005</v>
      </c>
      <c r="F23" s="388">
        <v>168361.96</v>
      </c>
      <c r="G23" s="388">
        <v>755273.14</v>
      </c>
      <c r="H23" s="124"/>
      <c r="I23" s="124"/>
      <c r="J23" s="124"/>
      <c r="K23" s="124"/>
    </row>
    <row r="24" spans="1:11" x14ac:dyDescent="0.25">
      <c r="A24" s="1164"/>
      <c r="B24" s="1219" t="s">
        <v>1556</v>
      </c>
      <c r="C24" s="399" t="s">
        <v>1557</v>
      </c>
      <c r="D24" s="386" t="s">
        <v>1446</v>
      </c>
      <c r="E24" s="387">
        <v>70730.41</v>
      </c>
      <c r="F24" s="387">
        <v>3091321.07</v>
      </c>
      <c r="G24" s="388">
        <v>3162051.48</v>
      </c>
      <c r="H24" s="124"/>
      <c r="I24" s="124"/>
      <c r="J24" s="124"/>
      <c r="K24" s="124"/>
    </row>
    <row r="25" spans="1:11" x14ac:dyDescent="0.25">
      <c r="A25" s="1164"/>
      <c r="B25" s="1220"/>
      <c r="C25" s="400" t="s">
        <v>26</v>
      </c>
      <c r="D25" s="417"/>
      <c r="E25" s="388">
        <v>70730.41</v>
      </c>
      <c r="F25" s="388">
        <v>3091321.07</v>
      </c>
      <c r="G25" s="388">
        <v>3162051.48</v>
      </c>
      <c r="H25" s="124"/>
      <c r="I25" s="124"/>
      <c r="J25" s="124"/>
      <c r="K25" s="124"/>
    </row>
    <row r="26" spans="1:11" x14ac:dyDescent="0.25">
      <c r="A26" s="1164"/>
      <c r="B26" s="1219" t="s">
        <v>1558</v>
      </c>
      <c r="C26" s="399" t="s">
        <v>1559</v>
      </c>
      <c r="D26" s="386" t="s">
        <v>1446</v>
      </c>
      <c r="E26" s="387">
        <v>0</v>
      </c>
      <c r="F26" s="387">
        <v>25575.69</v>
      </c>
      <c r="G26" s="388">
        <v>25575.69</v>
      </c>
      <c r="H26" s="124"/>
      <c r="I26" s="124"/>
      <c r="J26" s="124"/>
      <c r="K26" s="124"/>
    </row>
    <row r="27" spans="1:11" x14ac:dyDescent="0.25">
      <c r="A27" s="1164"/>
      <c r="B27" s="1220"/>
      <c r="C27" s="400" t="s">
        <v>26</v>
      </c>
      <c r="D27" s="417"/>
      <c r="E27" s="388">
        <v>0</v>
      </c>
      <c r="F27" s="388">
        <v>25575.69</v>
      </c>
      <c r="G27" s="388">
        <v>25575.69</v>
      </c>
      <c r="H27" s="124"/>
      <c r="I27" s="124"/>
      <c r="J27" s="124"/>
      <c r="K27" s="124"/>
    </row>
    <row r="28" spans="1:11" x14ac:dyDescent="0.25">
      <c r="A28" s="1164"/>
      <c r="B28" s="1219" t="s">
        <v>1560</v>
      </c>
      <c r="C28" s="399" t="s">
        <v>1561</v>
      </c>
      <c r="D28" s="386" t="s">
        <v>1446</v>
      </c>
      <c r="E28" s="387">
        <v>83622.86</v>
      </c>
      <c r="F28" s="387">
        <v>7778.91</v>
      </c>
      <c r="G28" s="388">
        <v>91401.77</v>
      </c>
      <c r="H28" s="124"/>
      <c r="I28" s="124"/>
      <c r="J28" s="124"/>
      <c r="K28" s="124"/>
    </row>
    <row r="29" spans="1:11" x14ac:dyDescent="0.25">
      <c r="A29" s="1164"/>
      <c r="B29" s="1220"/>
      <c r="C29" s="400" t="s">
        <v>26</v>
      </c>
      <c r="D29" s="417"/>
      <c r="E29" s="388">
        <v>83622.86</v>
      </c>
      <c r="F29" s="388">
        <v>7778.91</v>
      </c>
      <c r="G29" s="388">
        <v>91401.77</v>
      </c>
      <c r="H29" s="124"/>
      <c r="I29" s="124"/>
      <c r="J29" s="124"/>
      <c r="K29" s="124"/>
    </row>
    <row r="30" spans="1:11" x14ac:dyDescent="0.25">
      <c r="A30" s="1164"/>
      <c r="B30" s="1219" t="s">
        <v>2586</v>
      </c>
      <c r="C30" s="399" t="s">
        <v>2587</v>
      </c>
      <c r="D30" s="386" t="s">
        <v>1446</v>
      </c>
      <c r="E30" s="387">
        <v>172505.97</v>
      </c>
      <c r="F30" s="387">
        <v>0</v>
      </c>
      <c r="G30" s="388">
        <v>172505.97</v>
      </c>
      <c r="H30" s="124"/>
      <c r="I30" s="124"/>
      <c r="J30" s="124"/>
      <c r="K30" s="124"/>
    </row>
    <row r="31" spans="1:11" x14ac:dyDescent="0.25">
      <c r="A31" s="1164"/>
      <c r="B31" s="1220"/>
      <c r="C31" s="400" t="s">
        <v>26</v>
      </c>
      <c r="D31" s="417"/>
      <c r="E31" s="388">
        <v>172505.97</v>
      </c>
      <c r="F31" s="388">
        <v>0</v>
      </c>
      <c r="G31" s="388">
        <v>172505.97</v>
      </c>
      <c r="H31" s="124"/>
      <c r="I31" s="124"/>
      <c r="J31" s="124"/>
      <c r="K31" s="124"/>
    </row>
    <row r="32" spans="1:11" ht="24" x14ac:dyDescent="0.25">
      <c r="A32" s="1164"/>
      <c r="B32" s="1219" t="s">
        <v>1562</v>
      </c>
      <c r="C32" s="399" t="s">
        <v>1563</v>
      </c>
      <c r="D32" s="386" t="s">
        <v>1446</v>
      </c>
      <c r="E32" s="387">
        <v>0</v>
      </c>
      <c r="F32" s="387">
        <v>72515.44</v>
      </c>
      <c r="G32" s="388">
        <v>72515.44</v>
      </c>
      <c r="H32" s="124"/>
      <c r="I32" s="124"/>
      <c r="J32" s="124"/>
      <c r="K32" s="124"/>
    </row>
    <row r="33" spans="1:11" x14ac:dyDescent="0.25">
      <c r="A33" s="1164"/>
      <c r="B33" s="1220"/>
      <c r="C33" s="400" t="s">
        <v>26</v>
      </c>
      <c r="D33" s="417"/>
      <c r="E33" s="388">
        <v>0</v>
      </c>
      <c r="F33" s="388">
        <v>72515.44</v>
      </c>
      <c r="G33" s="388">
        <v>72515.44</v>
      </c>
      <c r="H33" s="124"/>
      <c r="I33" s="124"/>
      <c r="J33" s="124"/>
      <c r="K33" s="124"/>
    </row>
    <row r="34" spans="1:11" x14ac:dyDescent="0.25">
      <c r="A34" s="1164"/>
      <c r="B34" s="1219" t="s">
        <v>1564</v>
      </c>
      <c r="C34" s="1219" t="s">
        <v>1565</v>
      </c>
      <c r="D34" s="386" t="s">
        <v>1448</v>
      </c>
      <c r="E34" s="387">
        <v>0</v>
      </c>
      <c r="F34" s="387">
        <v>1.55</v>
      </c>
      <c r="G34" s="388">
        <v>1.55</v>
      </c>
      <c r="H34" s="124"/>
      <c r="I34" s="124"/>
      <c r="J34" s="124"/>
      <c r="K34" s="124"/>
    </row>
    <row r="35" spans="1:11" x14ac:dyDescent="0.25">
      <c r="A35" s="1164"/>
      <c r="B35" s="1221"/>
      <c r="C35" s="1220"/>
      <c r="D35" s="386" t="s">
        <v>1446</v>
      </c>
      <c r="E35" s="387">
        <v>2687856.73</v>
      </c>
      <c r="F35" s="387">
        <v>1207472.28</v>
      </c>
      <c r="G35" s="388">
        <v>3895329.01</v>
      </c>
      <c r="H35" s="124"/>
      <c r="I35" s="124"/>
      <c r="J35" s="124"/>
      <c r="K35" s="124"/>
    </row>
    <row r="36" spans="1:11" x14ac:dyDescent="0.25">
      <c r="A36" s="1164"/>
      <c r="B36" s="1220"/>
      <c r="C36" s="400" t="s">
        <v>26</v>
      </c>
      <c r="D36" s="417"/>
      <c r="E36" s="388">
        <v>2687856.73</v>
      </c>
      <c r="F36" s="388">
        <v>1207473.83</v>
      </c>
      <c r="G36" s="388">
        <v>3895330.56</v>
      </c>
      <c r="H36" s="124"/>
      <c r="I36" s="124"/>
      <c r="J36" s="124"/>
      <c r="K36" s="124"/>
    </row>
    <row r="37" spans="1:11" x14ac:dyDescent="0.25">
      <c r="A37" s="1164"/>
      <c r="B37" s="1219" t="s">
        <v>1566</v>
      </c>
      <c r="C37" s="1219" t="s">
        <v>1567</v>
      </c>
      <c r="D37" s="386" t="s">
        <v>1448</v>
      </c>
      <c r="E37" s="387">
        <v>4999.97</v>
      </c>
      <c r="F37" s="387">
        <v>3158.86</v>
      </c>
      <c r="G37" s="388">
        <v>8158.83</v>
      </c>
      <c r="H37" s="124"/>
      <c r="I37" s="124"/>
      <c r="J37" s="124"/>
      <c r="K37" s="124"/>
    </row>
    <row r="38" spans="1:11" x14ac:dyDescent="0.25">
      <c r="A38" s="1164"/>
      <c r="B38" s="1221"/>
      <c r="C38" s="1221"/>
      <c r="D38" s="386" t="s">
        <v>1447</v>
      </c>
      <c r="E38" s="387">
        <v>0</v>
      </c>
      <c r="F38" s="387">
        <v>17014.16</v>
      </c>
      <c r="G38" s="388">
        <v>17014.16</v>
      </c>
      <c r="H38" s="124"/>
      <c r="I38" s="124"/>
      <c r="J38" s="124"/>
      <c r="K38" s="124"/>
    </row>
    <row r="39" spans="1:11" x14ac:dyDescent="0.25">
      <c r="A39" s="1164"/>
      <c r="B39" s="1221"/>
      <c r="C39" s="1220"/>
      <c r="D39" s="386" t="s">
        <v>1446</v>
      </c>
      <c r="E39" s="387">
        <v>1943208.87</v>
      </c>
      <c r="F39" s="387">
        <v>2406892.62</v>
      </c>
      <c r="G39" s="388">
        <v>4350101.4800000004</v>
      </c>
      <c r="H39" s="124"/>
      <c r="I39" s="124"/>
      <c r="J39" s="124"/>
      <c r="K39" s="124"/>
    </row>
    <row r="40" spans="1:11" x14ac:dyDescent="0.25">
      <c r="A40" s="1164"/>
      <c r="B40" s="1220"/>
      <c r="C40" s="400" t="s">
        <v>26</v>
      </c>
      <c r="D40" s="417"/>
      <c r="E40" s="388">
        <v>1948208.84</v>
      </c>
      <c r="F40" s="388">
        <v>2427065.63</v>
      </c>
      <c r="G40" s="388">
        <v>4375274.47</v>
      </c>
      <c r="H40" s="124"/>
      <c r="I40" s="124"/>
      <c r="J40" s="124"/>
      <c r="K40" s="124"/>
    </row>
    <row r="41" spans="1:11" x14ac:dyDescent="0.25">
      <c r="A41" s="1164"/>
      <c r="B41" s="1219" t="s">
        <v>1568</v>
      </c>
      <c r="C41" s="399" t="s">
        <v>1569</v>
      </c>
      <c r="D41" s="386" t="s">
        <v>1446</v>
      </c>
      <c r="E41" s="387">
        <v>0</v>
      </c>
      <c r="F41" s="387">
        <v>9037649.1799999997</v>
      </c>
      <c r="G41" s="388">
        <v>9037649.1799999997</v>
      </c>
      <c r="H41" s="124"/>
      <c r="I41" s="124"/>
      <c r="J41" s="124"/>
      <c r="K41" s="124"/>
    </row>
    <row r="42" spans="1:11" x14ac:dyDescent="0.25">
      <c r="A42" s="1164"/>
      <c r="B42" s="1220"/>
      <c r="C42" s="400" t="s">
        <v>26</v>
      </c>
      <c r="D42" s="417"/>
      <c r="E42" s="388">
        <v>0</v>
      </c>
      <c r="F42" s="388">
        <v>9037649.1799999997</v>
      </c>
      <c r="G42" s="388">
        <v>9037649.1799999997</v>
      </c>
      <c r="H42" s="124"/>
      <c r="I42" s="124"/>
      <c r="J42" s="124"/>
      <c r="K42" s="124"/>
    </row>
    <row r="43" spans="1:11" x14ac:dyDescent="0.25">
      <c r="A43" s="1164"/>
      <c r="B43" s="1219" t="s">
        <v>1570</v>
      </c>
      <c r="C43" s="1219" t="s">
        <v>1571</v>
      </c>
      <c r="D43" s="386" t="s">
        <v>1448</v>
      </c>
      <c r="E43" s="387">
        <v>1957.18</v>
      </c>
      <c r="F43" s="387">
        <v>0</v>
      </c>
      <c r="G43" s="388">
        <v>1957.18</v>
      </c>
      <c r="H43" s="124"/>
      <c r="I43" s="124"/>
      <c r="J43" s="124"/>
      <c r="K43" s="124"/>
    </row>
    <row r="44" spans="1:11" x14ac:dyDescent="0.25">
      <c r="A44" s="1164"/>
      <c r="B44" s="1221"/>
      <c r="C44" s="1220"/>
      <c r="D44" s="386" t="s">
        <v>1447</v>
      </c>
      <c r="E44" s="387">
        <v>15.25</v>
      </c>
      <c r="F44" s="387">
        <v>0</v>
      </c>
      <c r="G44" s="388">
        <v>15.25</v>
      </c>
      <c r="H44" s="124"/>
      <c r="I44" s="124"/>
      <c r="J44" s="124"/>
      <c r="K44" s="124"/>
    </row>
    <row r="45" spans="1:11" x14ac:dyDescent="0.25">
      <c r="A45" s="1164"/>
      <c r="B45" s="1220"/>
      <c r="C45" s="400" t="s">
        <v>26</v>
      </c>
      <c r="D45" s="417"/>
      <c r="E45" s="388">
        <v>1972.43</v>
      </c>
      <c r="F45" s="388">
        <v>0</v>
      </c>
      <c r="G45" s="388">
        <v>1972.43</v>
      </c>
      <c r="H45" s="124"/>
      <c r="I45" s="124"/>
      <c r="J45" s="124"/>
      <c r="K45" s="124"/>
    </row>
    <row r="46" spans="1:11" x14ac:dyDescent="0.25">
      <c r="A46" s="1164"/>
      <c r="B46" s="1219" t="s">
        <v>1572</v>
      </c>
      <c r="C46" s="399" t="s">
        <v>1573</v>
      </c>
      <c r="D46" s="386" t="s">
        <v>1447</v>
      </c>
      <c r="E46" s="387">
        <v>1241102.3700000001</v>
      </c>
      <c r="F46" s="387">
        <v>357369.78</v>
      </c>
      <c r="G46" s="388">
        <v>1598472.15</v>
      </c>
      <c r="H46" s="124"/>
      <c r="I46" s="124"/>
      <c r="J46" s="124"/>
      <c r="K46" s="124"/>
    </row>
    <row r="47" spans="1:11" x14ac:dyDescent="0.25">
      <c r="A47" s="1164"/>
      <c r="B47" s="1220"/>
      <c r="C47" s="400" t="s">
        <v>26</v>
      </c>
      <c r="D47" s="417"/>
      <c r="E47" s="388">
        <v>1241102.3700000001</v>
      </c>
      <c r="F47" s="388">
        <v>357369.78</v>
      </c>
      <c r="G47" s="388">
        <v>1598472.15</v>
      </c>
      <c r="H47" s="124"/>
      <c r="I47" s="124"/>
      <c r="J47" s="124"/>
      <c r="K47" s="124"/>
    </row>
    <row r="48" spans="1:11" x14ac:dyDescent="0.25">
      <c r="A48" s="1163"/>
      <c r="B48" s="400" t="s">
        <v>26</v>
      </c>
      <c r="C48" s="418"/>
      <c r="D48" s="417"/>
      <c r="E48" s="388">
        <v>12235016.380000001</v>
      </c>
      <c r="F48" s="388">
        <v>20532067.210000001</v>
      </c>
      <c r="G48" s="388">
        <v>32767083.59</v>
      </c>
      <c r="H48" s="124"/>
      <c r="I48" s="124"/>
      <c r="J48" s="124"/>
      <c r="K48" s="124"/>
    </row>
    <row r="49" spans="1:11" x14ac:dyDescent="0.25">
      <c r="A49" s="125"/>
      <c r="B49" s="126"/>
      <c r="C49" s="126"/>
      <c r="D49" s="124"/>
      <c r="E49" s="124"/>
      <c r="F49" s="124"/>
      <c r="G49" s="124"/>
      <c r="H49" s="124"/>
      <c r="I49" s="124"/>
      <c r="J49" s="124"/>
      <c r="K49" s="124"/>
    </row>
    <row r="50" spans="1:11" x14ac:dyDescent="0.25">
      <c r="A50" s="125"/>
      <c r="B50" s="126"/>
      <c r="C50" s="126"/>
      <c r="D50" s="124"/>
      <c r="E50" s="124"/>
      <c r="F50" s="124"/>
      <c r="G50" s="124"/>
      <c r="H50" s="124"/>
      <c r="I50" s="124"/>
      <c r="J50" s="124"/>
      <c r="K50" s="124"/>
    </row>
    <row r="51" spans="1:11" x14ac:dyDescent="0.25">
      <c r="A51" s="125"/>
      <c r="B51" s="126"/>
      <c r="C51" s="126"/>
      <c r="D51" s="124"/>
      <c r="E51" s="124"/>
      <c r="F51" s="124"/>
      <c r="G51" s="124"/>
      <c r="H51" s="124"/>
      <c r="I51" s="124"/>
      <c r="J51" s="124"/>
      <c r="K51" s="124"/>
    </row>
    <row r="52" spans="1:11" x14ac:dyDescent="0.25">
      <c r="A52" s="125"/>
      <c r="B52" s="126"/>
      <c r="C52" s="126"/>
      <c r="D52" s="124"/>
      <c r="E52" s="124"/>
      <c r="F52" s="124"/>
      <c r="G52" s="124"/>
      <c r="H52" s="124"/>
      <c r="I52" s="124"/>
      <c r="J52" s="124"/>
      <c r="K52" s="124"/>
    </row>
    <row r="53" spans="1:11" x14ac:dyDescent="0.25">
      <c r="A53" s="125"/>
      <c r="B53" s="126"/>
      <c r="C53" s="126"/>
      <c r="D53" s="124"/>
      <c r="E53" s="124"/>
      <c r="F53" s="124"/>
      <c r="G53" s="124"/>
      <c r="H53" s="124"/>
      <c r="I53" s="124"/>
      <c r="J53" s="124"/>
      <c r="K53" s="124"/>
    </row>
    <row r="54" spans="1:11" x14ac:dyDescent="0.25">
      <c r="A54" s="125"/>
      <c r="B54" s="126"/>
      <c r="C54" s="126"/>
      <c r="D54" s="124"/>
      <c r="E54" s="124"/>
      <c r="F54" s="124"/>
      <c r="G54" s="124"/>
      <c r="H54" s="124"/>
      <c r="I54" s="124"/>
      <c r="J54" s="124"/>
      <c r="K54" s="124"/>
    </row>
    <row r="55" spans="1:11" x14ac:dyDescent="0.25">
      <c r="A55" s="125"/>
      <c r="B55" s="126"/>
      <c r="C55" s="126"/>
      <c r="D55" s="124"/>
      <c r="E55" s="124"/>
      <c r="F55" s="124"/>
      <c r="G55" s="124"/>
      <c r="H55" s="124"/>
      <c r="I55" s="124"/>
      <c r="J55" s="124"/>
      <c r="K55" s="124"/>
    </row>
    <row r="56" spans="1:11" x14ac:dyDescent="0.25">
      <c r="A56" s="125"/>
      <c r="B56" s="126"/>
      <c r="C56" s="126"/>
      <c r="D56" s="124"/>
      <c r="E56" s="124"/>
      <c r="F56" s="124"/>
      <c r="G56" s="124"/>
      <c r="H56" s="124"/>
      <c r="I56" s="124"/>
      <c r="J56" s="124"/>
      <c r="K56" s="124"/>
    </row>
    <row r="57" spans="1:11" x14ac:dyDescent="0.25">
      <c r="A57" s="125"/>
      <c r="B57" s="126"/>
      <c r="C57" s="126"/>
      <c r="D57" s="124"/>
      <c r="E57" s="124"/>
      <c r="F57" s="124"/>
      <c r="G57" s="124"/>
      <c r="H57" s="124"/>
      <c r="I57" s="124"/>
      <c r="J57" s="124"/>
      <c r="K57" s="124"/>
    </row>
    <row r="58" spans="1:11" x14ac:dyDescent="0.25">
      <c r="A58" s="125"/>
      <c r="B58" s="126"/>
      <c r="C58" s="126"/>
      <c r="D58" s="124"/>
      <c r="E58" s="124"/>
      <c r="F58" s="124"/>
      <c r="G58" s="124"/>
      <c r="H58" s="124"/>
      <c r="I58" s="124"/>
      <c r="J58" s="124"/>
      <c r="K58" s="124"/>
    </row>
    <row r="59" spans="1:11" x14ac:dyDescent="0.25">
      <c r="A59" s="125"/>
      <c r="B59" s="126"/>
      <c r="C59" s="126"/>
      <c r="D59" s="124"/>
      <c r="E59" s="124"/>
      <c r="F59" s="124"/>
      <c r="G59" s="124"/>
      <c r="H59" s="124"/>
      <c r="I59" s="124"/>
      <c r="J59" s="124"/>
      <c r="K59" s="124"/>
    </row>
    <row r="60" spans="1:11" x14ac:dyDescent="0.25">
      <c r="A60" s="125"/>
      <c r="B60" s="126"/>
      <c r="C60" s="126"/>
      <c r="D60" s="124"/>
      <c r="E60" s="124"/>
      <c r="F60" s="124"/>
      <c r="G60" s="124"/>
      <c r="H60" s="124"/>
      <c r="I60" s="124"/>
      <c r="J60" s="124"/>
      <c r="K60" s="124"/>
    </row>
    <row r="61" spans="1:11" x14ac:dyDescent="0.25">
      <c r="A61" s="125"/>
      <c r="B61" s="126"/>
      <c r="C61" s="126"/>
      <c r="D61" s="124"/>
      <c r="E61" s="124"/>
      <c r="F61" s="124"/>
      <c r="G61" s="124"/>
      <c r="H61" s="124"/>
      <c r="I61" s="124"/>
      <c r="J61" s="124"/>
      <c r="K61" s="124"/>
    </row>
    <row r="62" spans="1:11" x14ac:dyDescent="0.25">
      <c r="A62" s="125"/>
      <c r="B62" s="126"/>
      <c r="C62" s="126"/>
      <c r="D62" s="124"/>
      <c r="E62" s="124"/>
      <c r="F62" s="124"/>
      <c r="G62" s="124"/>
      <c r="H62" s="124"/>
      <c r="I62" s="124"/>
      <c r="J62" s="124"/>
      <c r="K62" s="124"/>
    </row>
    <row r="63" spans="1:11" x14ac:dyDescent="0.25">
      <c r="A63" s="125"/>
      <c r="B63" s="126"/>
      <c r="C63" s="126"/>
      <c r="D63" s="124"/>
      <c r="E63" s="124"/>
      <c r="F63" s="124"/>
      <c r="G63" s="124"/>
      <c r="H63" s="124"/>
      <c r="I63" s="124"/>
      <c r="J63" s="124"/>
      <c r="K63" s="124"/>
    </row>
    <row r="64" spans="1:11" x14ac:dyDescent="0.25">
      <c r="A64" s="125"/>
      <c r="B64" s="126"/>
      <c r="C64" s="126"/>
      <c r="D64" s="124"/>
      <c r="E64" s="124"/>
      <c r="F64" s="124"/>
      <c r="G64" s="124"/>
      <c r="H64" s="124"/>
      <c r="I64" s="124"/>
      <c r="J64" s="124"/>
      <c r="K64" s="124"/>
    </row>
    <row r="65" spans="1:11" x14ac:dyDescent="0.25">
      <c r="A65" s="125"/>
      <c r="B65" s="126"/>
      <c r="C65" s="126"/>
      <c r="D65" s="124"/>
      <c r="E65" s="124"/>
      <c r="F65" s="124"/>
      <c r="G65" s="124"/>
      <c r="H65" s="124"/>
      <c r="I65" s="124"/>
      <c r="J65" s="124"/>
      <c r="K65" s="124"/>
    </row>
    <row r="66" spans="1:11" x14ac:dyDescent="0.25">
      <c r="A66" s="125"/>
      <c r="B66" s="126"/>
      <c r="C66" s="126"/>
      <c r="D66" s="124"/>
      <c r="E66" s="124"/>
      <c r="F66" s="124"/>
      <c r="G66" s="124"/>
      <c r="H66" s="124"/>
      <c r="I66" s="124"/>
      <c r="J66" s="124"/>
      <c r="K66" s="124"/>
    </row>
    <row r="67" spans="1:11" x14ac:dyDescent="0.25">
      <c r="A67" s="125"/>
      <c r="B67" s="126"/>
      <c r="C67" s="126"/>
      <c r="D67" s="124"/>
      <c r="E67" s="124"/>
      <c r="F67" s="124"/>
      <c r="G67" s="124"/>
      <c r="H67" s="124"/>
      <c r="I67" s="124"/>
      <c r="J67" s="124"/>
      <c r="K67" s="124"/>
    </row>
    <row r="68" spans="1:11" x14ac:dyDescent="0.25">
      <c r="A68" s="125"/>
      <c r="B68" s="126"/>
      <c r="C68" s="126"/>
      <c r="D68" s="124"/>
      <c r="E68" s="124"/>
      <c r="F68" s="124"/>
      <c r="G68" s="124"/>
      <c r="H68" s="124"/>
      <c r="I68" s="124"/>
      <c r="J68" s="124"/>
      <c r="K68" s="124"/>
    </row>
    <row r="69" spans="1:11" x14ac:dyDescent="0.25">
      <c r="A69" s="125"/>
      <c r="B69" s="126"/>
      <c r="C69" s="126"/>
      <c r="D69" s="124"/>
      <c r="E69" s="124"/>
      <c r="F69" s="124"/>
      <c r="G69" s="124"/>
      <c r="H69" s="124"/>
      <c r="I69" s="124"/>
      <c r="J69" s="124"/>
      <c r="K69" s="124"/>
    </row>
    <row r="70" spans="1:11" x14ac:dyDescent="0.25">
      <c r="A70" s="125"/>
      <c r="B70" s="126"/>
      <c r="C70" s="126"/>
      <c r="D70" s="124"/>
      <c r="E70" s="124"/>
      <c r="F70" s="124"/>
      <c r="G70" s="124"/>
      <c r="H70" s="124"/>
      <c r="I70" s="124"/>
      <c r="J70" s="124"/>
      <c r="K70" s="124"/>
    </row>
    <row r="71" spans="1:11" x14ac:dyDescent="0.25">
      <c r="A71" s="125"/>
      <c r="B71" s="126"/>
      <c r="C71" s="126"/>
      <c r="D71" s="124"/>
      <c r="E71" s="124"/>
      <c r="F71" s="124"/>
      <c r="G71" s="124"/>
      <c r="H71" s="124"/>
      <c r="I71" s="124"/>
      <c r="J71" s="124"/>
      <c r="K71" s="124"/>
    </row>
    <row r="72" spans="1:11" x14ac:dyDescent="0.25">
      <c r="A72" s="125"/>
      <c r="B72" s="126"/>
      <c r="C72" s="126"/>
      <c r="D72" s="124"/>
      <c r="E72" s="124"/>
      <c r="F72" s="124"/>
      <c r="G72" s="124"/>
      <c r="H72" s="124"/>
      <c r="I72" s="124"/>
      <c r="J72" s="124"/>
      <c r="K72" s="124"/>
    </row>
    <row r="73" spans="1:11" x14ac:dyDescent="0.25">
      <c r="A73" s="125"/>
      <c r="B73" s="126"/>
      <c r="C73" s="126"/>
      <c r="D73" s="124"/>
      <c r="E73" s="124"/>
      <c r="F73" s="124"/>
      <c r="G73" s="124"/>
      <c r="H73" s="124"/>
      <c r="I73" s="124"/>
      <c r="J73" s="124"/>
      <c r="K73" s="124"/>
    </row>
    <row r="74" spans="1:11" x14ac:dyDescent="0.25">
      <c r="A74" s="125"/>
      <c r="B74" s="126"/>
      <c r="C74" s="126"/>
      <c r="D74" s="124"/>
      <c r="E74" s="124"/>
      <c r="F74" s="124"/>
      <c r="G74" s="124"/>
      <c r="H74" s="124"/>
      <c r="I74" s="124"/>
      <c r="J74" s="124"/>
      <c r="K74" s="124"/>
    </row>
    <row r="75" spans="1:11" x14ac:dyDescent="0.25">
      <c r="A75" s="125"/>
      <c r="B75" s="126"/>
      <c r="C75" s="126"/>
      <c r="D75" s="124"/>
      <c r="E75" s="124"/>
      <c r="F75" s="124"/>
      <c r="G75" s="124"/>
      <c r="H75" s="124"/>
      <c r="I75" s="124"/>
      <c r="J75" s="124"/>
      <c r="K75" s="124"/>
    </row>
    <row r="76" spans="1:11" x14ac:dyDescent="0.25">
      <c r="A76" s="125"/>
      <c r="B76" s="126"/>
      <c r="C76" s="126"/>
      <c r="D76" s="124"/>
      <c r="E76" s="124"/>
      <c r="F76" s="124"/>
      <c r="G76" s="124"/>
      <c r="H76" s="124"/>
      <c r="I76" s="124"/>
      <c r="J76" s="124"/>
      <c r="K76" s="124"/>
    </row>
    <row r="77" spans="1:11" x14ac:dyDescent="0.25">
      <c r="A77" s="125"/>
      <c r="B77" s="126"/>
      <c r="C77" s="126"/>
      <c r="D77" s="124"/>
      <c r="E77" s="124"/>
      <c r="F77" s="124"/>
      <c r="G77" s="124"/>
      <c r="H77" s="124"/>
      <c r="I77" s="124"/>
      <c r="J77" s="124"/>
      <c r="K77" s="124"/>
    </row>
    <row r="78" spans="1:11" x14ac:dyDescent="0.25">
      <c r="A78" s="125"/>
      <c r="B78" s="126"/>
      <c r="C78" s="126"/>
      <c r="D78" s="124"/>
      <c r="E78" s="124"/>
      <c r="F78" s="124"/>
      <c r="G78" s="124"/>
      <c r="H78" s="124"/>
      <c r="I78" s="124"/>
      <c r="J78" s="124"/>
      <c r="K78" s="124"/>
    </row>
    <row r="79" spans="1:11" x14ac:dyDescent="0.25">
      <c r="A79" s="125"/>
      <c r="B79" s="126"/>
      <c r="C79" s="126"/>
      <c r="D79" s="124"/>
      <c r="E79" s="124"/>
      <c r="F79" s="124"/>
      <c r="G79" s="124"/>
      <c r="H79" s="124"/>
      <c r="I79" s="124"/>
      <c r="J79" s="124"/>
      <c r="K79" s="124"/>
    </row>
    <row r="80" spans="1:11" x14ac:dyDescent="0.25">
      <c r="A80" s="125"/>
      <c r="B80" s="126"/>
      <c r="C80" s="126"/>
      <c r="D80" s="124"/>
      <c r="E80" s="124"/>
      <c r="F80" s="124"/>
      <c r="G80" s="124"/>
      <c r="H80" s="124"/>
      <c r="I80" s="124"/>
      <c r="J80" s="124"/>
      <c r="K80" s="124"/>
    </row>
    <row r="81" spans="1:11" x14ac:dyDescent="0.25">
      <c r="A81" s="125"/>
      <c r="B81" s="126"/>
      <c r="C81" s="126"/>
      <c r="D81" s="124"/>
      <c r="E81" s="124"/>
      <c r="F81" s="124"/>
      <c r="G81" s="124"/>
      <c r="H81" s="124"/>
      <c r="I81" s="124"/>
      <c r="J81" s="124"/>
      <c r="K81" s="124"/>
    </row>
    <row r="82" spans="1:11" x14ac:dyDescent="0.25">
      <c r="A82" s="125"/>
      <c r="B82" s="126"/>
      <c r="C82" s="126"/>
      <c r="D82" s="124"/>
      <c r="E82" s="124"/>
      <c r="F82" s="124"/>
      <c r="G82" s="124"/>
      <c r="H82" s="124"/>
      <c r="I82" s="124"/>
      <c r="J82" s="124"/>
      <c r="K82" s="124"/>
    </row>
    <row r="83" spans="1:11" x14ac:dyDescent="0.25">
      <c r="A83" s="125"/>
      <c r="B83" s="126"/>
      <c r="C83" s="126"/>
      <c r="D83" s="124"/>
      <c r="E83" s="124"/>
      <c r="F83" s="124"/>
      <c r="G83" s="124"/>
      <c r="H83" s="124"/>
      <c r="I83" s="124"/>
      <c r="J83" s="124"/>
      <c r="K83" s="124"/>
    </row>
    <row r="84" spans="1:11" x14ac:dyDescent="0.25">
      <c r="A84" s="125"/>
      <c r="B84" s="126"/>
      <c r="C84" s="126"/>
      <c r="D84" s="124"/>
      <c r="E84" s="124"/>
      <c r="F84" s="124"/>
      <c r="G84" s="124"/>
      <c r="H84" s="124"/>
      <c r="I84" s="124"/>
      <c r="J84" s="124"/>
      <c r="K84" s="124"/>
    </row>
    <row r="85" spans="1:11" x14ac:dyDescent="0.25">
      <c r="A85" s="125"/>
      <c r="B85" s="126"/>
      <c r="C85" s="126"/>
      <c r="D85" s="124"/>
      <c r="E85" s="124"/>
      <c r="F85" s="124"/>
      <c r="G85" s="124"/>
      <c r="H85" s="124"/>
      <c r="I85" s="124"/>
      <c r="J85" s="124"/>
      <c r="K85" s="124"/>
    </row>
    <row r="86" spans="1:11" x14ac:dyDescent="0.25">
      <c r="A86" s="125"/>
      <c r="B86" s="126"/>
      <c r="C86" s="126"/>
      <c r="D86" s="124"/>
      <c r="E86" s="124"/>
      <c r="F86" s="124"/>
      <c r="G86" s="124"/>
      <c r="H86" s="124"/>
      <c r="I86" s="124"/>
      <c r="J86" s="124"/>
      <c r="K86" s="124"/>
    </row>
    <row r="87" spans="1:11" x14ac:dyDescent="0.25">
      <c r="A87" s="125"/>
      <c r="B87" s="126"/>
      <c r="C87" s="126"/>
      <c r="D87" s="124"/>
      <c r="E87" s="124"/>
      <c r="F87" s="124"/>
      <c r="G87" s="124"/>
      <c r="H87" s="124"/>
      <c r="I87" s="124"/>
      <c r="J87" s="124"/>
      <c r="K87" s="124"/>
    </row>
    <row r="88" spans="1:11" x14ac:dyDescent="0.25">
      <c r="A88" s="125"/>
      <c r="B88" s="126"/>
      <c r="C88" s="126"/>
      <c r="D88" s="124"/>
      <c r="E88" s="124"/>
      <c r="F88" s="124"/>
      <c r="G88" s="124"/>
      <c r="H88" s="124"/>
      <c r="I88" s="124"/>
      <c r="J88" s="124"/>
      <c r="K88" s="124"/>
    </row>
    <row r="89" spans="1:11" x14ac:dyDescent="0.25">
      <c r="A89" s="125"/>
      <c r="B89" s="126"/>
      <c r="C89" s="126"/>
      <c r="D89" s="124"/>
      <c r="E89" s="124"/>
      <c r="F89" s="124"/>
      <c r="G89" s="124"/>
      <c r="H89" s="124"/>
      <c r="I89" s="124"/>
      <c r="J89" s="124"/>
      <c r="K89" s="124"/>
    </row>
    <row r="90" spans="1:11" x14ac:dyDescent="0.25">
      <c r="A90" s="125"/>
      <c r="B90" s="126"/>
      <c r="C90" s="126"/>
      <c r="D90" s="124"/>
      <c r="E90" s="124"/>
      <c r="F90" s="124"/>
      <c r="G90" s="124"/>
      <c r="H90" s="124"/>
      <c r="I90" s="124"/>
      <c r="J90" s="124"/>
      <c r="K90" s="124"/>
    </row>
    <row r="91" spans="1:11" x14ac:dyDescent="0.25">
      <c r="A91" s="125"/>
      <c r="B91" s="126"/>
      <c r="C91" s="126"/>
      <c r="D91" s="124"/>
      <c r="E91" s="124"/>
      <c r="F91" s="124"/>
      <c r="G91" s="124"/>
      <c r="H91" s="124"/>
      <c r="I91" s="124"/>
      <c r="J91" s="124"/>
      <c r="K91" s="124"/>
    </row>
    <row r="92" spans="1:11" x14ac:dyDescent="0.25">
      <c r="A92" s="125"/>
      <c r="B92" s="126"/>
      <c r="C92" s="126"/>
      <c r="D92" s="124"/>
      <c r="E92" s="124"/>
      <c r="F92" s="124"/>
      <c r="G92" s="124"/>
      <c r="H92" s="124"/>
      <c r="I92" s="124"/>
      <c r="J92" s="124"/>
      <c r="K92" s="124"/>
    </row>
    <row r="93" spans="1:11" x14ac:dyDescent="0.25">
      <c r="A93" s="125"/>
      <c r="B93" s="126"/>
      <c r="C93" s="126"/>
      <c r="D93" s="124"/>
      <c r="E93" s="124"/>
      <c r="F93" s="124"/>
      <c r="G93" s="124"/>
      <c r="H93" s="124"/>
      <c r="I93" s="124"/>
      <c r="J93" s="124"/>
      <c r="K93" s="124"/>
    </row>
    <row r="94" spans="1:11" x14ac:dyDescent="0.25">
      <c r="A94" s="125"/>
      <c r="B94" s="126"/>
      <c r="C94" s="126"/>
      <c r="D94" s="124"/>
      <c r="E94" s="124"/>
      <c r="F94" s="124"/>
      <c r="G94" s="124"/>
      <c r="H94" s="124"/>
      <c r="I94" s="124"/>
      <c r="J94" s="124"/>
      <c r="K94" s="124"/>
    </row>
    <row r="95" spans="1:11" x14ac:dyDescent="0.25">
      <c r="A95" s="125"/>
      <c r="B95" s="126"/>
      <c r="C95" s="126"/>
      <c r="D95" s="124"/>
      <c r="E95" s="124"/>
      <c r="F95" s="124"/>
      <c r="G95" s="124"/>
      <c r="H95" s="124"/>
      <c r="I95" s="124"/>
      <c r="J95" s="124"/>
      <c r="K95" s="124"/>
    </row>
    <row r="96" spans="1:11" x14ac:dyDescent="0.25">
      <c r="A96" s="125"/>
      <c r="B96" s="126"/>
      <c r="C96" s="126"/>
      <c r="D96" s="124"/>
      <c r="E96" s="124"/>
      <c r="F96" s="124"/>
      <c r="G96" s="124"/>
      <c r="H96" s="124"/>
      <c r="I96" s="124"/>
      <c r="J96" s="124"/>
      <c r="K96" s="124"/>
    </row>
    <row r="97" spans="1:11" x14ac:dyDescent="0.25">
      <c r="A97" s="125"/>
      <c r="B97" s="126"/>
      <c r="C97" s="126"/>
      <c r="D97" s="124"/>
      <c r="E97" s="124"/>
      <c r="F97" s="124"/>
      <c r="G97" s="124"/>
      <c r="H97" s="124"/>
      <c r="I97" s="124"/>
      <c r="J97" s="124"/>
      <c r="K97" s="124"/>
    </row>
    <row r="98" spans="1:11" x14ac:dyDescent="0.25">
      <c r="A98" s="125"/>
      <c r="B98" s="126"/>
      <c r="C98" s="126"/>
      <c r="D98" s="124"/>
      <c r="E98" s="124"/>
      <c r="F98" s="124"/>
      <c r="G98" s="124"/>
      <c r="H98" s="124"/>
      <c r="I98" s="124"/>
      <c r="J98" s="124"/>
      <c r="K98" s="124"/>
    </row>
    <row r="99" spans="1:11" x14ac:dyDescent="0.25">
      <c r="A99" s="125"/>
      <c r="B99" s="126"/>
      <c r="C99" s="126"/>
      <c r="D99" s="124"/>
      <c r="E99" s="124"/>
      <c r="F99" s="124"/>
      <c r="G99" s="124"/>
      <c r="H99" s="124"/>
      <c r="I99" s="124"/>
      <c r="J99" s="124"/>
      <c r="K99" s="124"/>
    </row>
    <row r="100" spans="1:11" x14ac:dyDescent="0.25">
      <c r="A100" s="125"/>
      <c r="B100" s="126"/>
      <c r="C100" s="126"/>
      <c r="D100" s="124"/>
      <c r="E100" s="124"/>
      <c r="F100" s="124"/>
      <c r="G100" s="124"/>
      <c r="H100" s="124"/>
      <c r="I100" s="124"/>
      <c r="J100" s="124"/>
      <c r="K100" s="124"/>
    </row>
    <row r="101" spans="1:11" x14ac:dyDescent="0.25">
      <c r="A101" s="125"/>
      <c r="B101" s="126"/>
      <c r="C101" s="126"/>
      <c r="D101" s="124"/>
      <c r="E101" s="124"/>
      <c r="F101" s="124"/>
      <c r="G101" s="124"/>
      <c r="H101" s="124"/>
      <c r="I101" s="124"/>
      <c r="J101" s="124"/>
      <c r="K101" s="124"/>
    </row>
    <row r="102" spans="1:11" x14ac:dyDescent="0.25">
      <c r="A102" s="125"/>
      <c r="B102" s="126"/>
      <c r="C102" s="126"/>
      <c r="D102" s="124"/>
      <c r="E102" s="124"/>
      <c r="F102" s="124"/>
      <c r="G102" s="124"/>
      <c r="H102" s="124"/>
      <c r="I102" s="124"/>
      <c r="J102" s="124"/>
      <c r="K102" s="124"/>
    </row>
    <row r="103" spans="1:11" x14ac:dyDescent="0.25">
      <c r="A103" s="125"/>
      <c r="B103" s="126"/>
      <c r="C103" s="126"/>
      <c r="D103" s="124"/>
      <c r="E103" s="124"/>
      <c r="F103" s="124"/>
      <c r="G103" s="124"/>
      <c r="H103" s="124"/>
      <c r="I103" s="124"/>
      <c r="J103" s="124"/>
      <c r="K103" s="124"/>
    </row>
    <row r="104" spans="1:11" x14ac:dyDescent="0.25">
      <c r="A104" s="125"/>
      <c r="B104" s="126"/>
      <c r="C104" s="126"/>
      <c r="D104" s="124"/>
      <c r="E104" s="124"/>
      <c r="F104" s="124"/>
      <c r="G104" s="124"/>
      <c r="H104" s="124"/>
      <c r="I104" s="124"/>
      <c r="J104" s="124"/>
      <c r="K104" s="124"/>
    </row>
    <row r="105" spans="1:11" x14ac:dyDescent="0.25">
      <c r="A105" s="125"/>
      <c r="B105" s="126"/>
      <c r="C105" s="126"/>
      <c r="D105" s="124"/>
      <c r="E105" s="124"/>
      <c r="F105" s="124"/>
      <c r="G105" s="124"/>
      <c r="H105" s="124"/>
      <c r="I105" s="124"/>
      <c r="J105" s="124"/>
      <c r="K105" s="124"/>
    </row>
    <row r="106" spans="1:11" x14ac:dyDescent="0.25">
      <c r="A106" s="125"/>
      <c r="B106" s="126"/>
      <c r="C106" s="126"/>
      <c r="D106" s="124"/>
      <c r="E106" s="124"/>
      <c r="F106" s="124"/>
      <c r="G106" s="124"/>
      <c r="H106" s="124"/>
      <c r="I106" s="124"/>
      <c r="J106" s="124"/>
      <c r="K106" s="124"/>
    </row>
  </sheetData>
  <mergeCells count="25">
    <mergeCell ref="B15:B17"/>
    <mergeCell ref="B18:B19"/>
    <mergeCell ref="C15:C16"/>
    <mergeCell ref="B20:B21"/>
    <mergeCell ref="C6:C7"/>
    <mergeCell ref="B9:B11"/>
    <mergeCell ref="C9:C10"/>
    <mergeCell ref="B12:B14"/>
    <mergeCell ref="C12:C13"/>
    <mergeCell ref="C34:C35"/>
    <mergeCell ref="C37:C39"/>
    <mergeCell ref="C43:C44"/>
    <mergeCell ref="A6:A48"/>
    <mergeCell ref="B26:B27"/>
    <mergeCell ref="B28:B29"/>
    <mergeCell ref="B30:B31"/>
    <mergeCell ref="B32:B33"/>
    <mergeCell ref="B34:B36"/>
    <mergeCell ref="B37:B40"/>
    <mergeCell ref="B41:B42"/>
    <mergeCell ref="B43:B45"/>
    <mergeCell ref="B46:B47"/>
    <mergeCell ref="B22:B23"/>
    <mergeCell ref="B24:B25"/>
    <mergeCell ref="B6:B8"/>
  </mergeCells>
  <pageMargins left="0.46" right="0.19685039370078738" top="3.9370078740157487E-2" bottom="3.9370078740157487E-2" header="0" footer="0.3"/>
  <pageSetup paperSize="9" scale="80" orientation="landscape"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sheetPr codeName="Hoja61">
    <tabColor rgb="FF00B050"/>
  </sheetPr>
  <dimension ref="A1:E26"/>
  <sheetViews>
    <sheetView zoomScaleNormal="100" workbookViewId="0">
      <selection activeCell="E40" sqref="E40"/>
    </sheetView>
  </sheetViews>
  <sheetFormatPr baseColWidth="10" defaultRowHeight="12.75" x14ac:dyDescent="0.2"/>
  <cols>
    <col min="1" max="1" width="3.140625" style="40" customWidth="1"/>
    <col min="2" max="2" width="39" style="40" customWidth="1"/>
    <col min="3" max="3" width="12.7109375" style="40" bestFit="1" customWidth="1"/>
    <col min="4" max="16384" width="11.42578125" style="40"/>
  </cols>
  <sheetData>
    <row r="1" spans="1:5" ht="18.75" x14ac:dyDescent="0.3">
      <c r="A1" s="230" t="s">
        <v>995</v>
      </c>
      <c r="B1" s="69"/>
      <c r="C1" s="69"/>
      <c r="D1" s="43"/>
      <c r="E1" s="39"/>
    </row>
    <row r="2" spans="1:5" x14ac:dyDescent="0.2">
      <c r="A2" s="424"/>
      <c r="B2" s="424" t="s">
        <v>1584</v>
      </c>
      <c r="C2" s="425">
        <v>1736</v>
      </c>
    </row>
    <row r="3" spans="1:5" x14ac:dyDescent="0.2">
      <c r="A3" s="426"/>
      <c r="B3" s="426" t="s">
        <v>1585</v>
      </c>
      <c r="C3" s="427">
        <v>29775444</v>
      </c>
    </row>
    <row r="4" spans="1:5" x14ac:dyDescent="0.2">
      <c r="A4" s="428"/>
      <c r="B4" s="428" t="s">
        <v>1586</v>
      </c>
      <c r="C4" s="429">
        <v>2178955</v>
      </c>
    </row>
    <row r="5" spans="1:5" x14ac:dyDescent="0.2">
      <c r="A5" s="70"/>
      <c r="B5" s="69"/>
      <c r="C5" s="71"/>
    </row>
    <row r="6" spans="1:5" ht="18.75" x14ac:dyDescent="0.3">
      <c r="A6" s="230" t="s">
        <v>996</v>
      </c>
      <c r="B6" s="71"/>
      <c r="C6" s="71"/>
      <c r="D6" s="43"/>
    </row>
    <row r="7" spans="1:5" x14ac:dyDescent="0.2">
      <c r="A7" s="424"/>
      <c r="B7" s="424" t="s">
        <v>1587</v>
      </c>
      <c r="C7" s="425">
        <v>0</v>
      </c>
      <c r="D7" s="43"/>
    </row>
    <row r="8" spans="1:5" x14ac:dyDescent="0.2">
      <c r="A8" s="426"/>
      <c r="B8" s="426" t="s">
        <v>1588</v>
      </c>
      <c r="C8" s="427">
        <v>0</v>
      </c>
      <c r="D8" s="43"/>
    </row>
    <row r="9" spans="1:5" x14ac:dyDescent="0.2">
      <c r="A9" s="428"/>
      <c r="B9" s="428" t="s">
        <v>1589</v>
      </c>
      <c r="C9" s="429">
        <v>0</v>
      </c>
      <c r="D9" s="43"/>
    </row>
    <row r="10" spans="1:5" x14ac:dyDescent="0.2">
      <c r="A10" s="70"/>
      <c r="B10" s="69"/>
      <c r="C10" s="116"/>
      <c r="D10" s="43"/>
    </row>
    <row r="11" spans="1:5" ht="18.75" x14ac:dyDescent="0.3">
      <c r="A11" s="230" t="s">
        <v>997</v>
      </c>
      <c r="B11" s="43"/>
      <c r="C11" s="116"/>
      <c r="D11" s="43"/>
    </row>
    <row r="12" spans="1:5" x14ac:dyDescent="0.2">
      <c r="A12" s="72"/>
      <c r="B12" s="69"/>
      <c r="C12" s="117"/>
      <c r="D12" s="43"/>
    </row>
    <row r="13" spans="1:5" x14ac:dyDescent="0.2">
      <c r="A13" s="430"/>
      <c r="B13" s="424" t="s">
        <v>1590</v>
      </c>
      <c r="C13" s="425">
        <v>2386</v>
      </c>
    </row>
    <row r="14" spans="1:5" x14ac:dyDescent="0.2">
      <c r="A14" s="431"/>
      <c r="B14" s="426" t="s">
        <v>1591</v>
      </c>
      <c r="C14" s="427">
        <v>313155</v>
      </c>
      <c r="D14" s="43"/>
    </row>
    <row r="15" spans="1:5" x14ac:dyDescent="0.2">
      <c r="A15" s="432"/>
      <c r="B15" s="428" t="s">
        <v>1592</v>
      </c>
      <c r="C15" s="429">
        <v>6859328</v>
      </c>
      <c r="D15" s="43"/>
    </row>
    <row r="16" spans="1:5" x14ac:dyDescent="0.2">
      <c r="A16" s="70"/>
      <c r="B16" s="69"/>
      <c r="C16" s="71"/>
      <c r="D16" s="43"/>
    </row>
    <row r="17" spans="1:4" x14ac:dyDescent="0.2">
      <c r="A17" s="43"/>
      <c r="B17" s="43"/>
      <c r="C17" s="71"/>
      <c r="D17" s="43"/>
    </row>
    <row r="18" spans="1:4" x14ac:dyDescent="0.2">
      <c r="C18" s="71"/>
    </row>
    <row r="19" spans="1:4" x14ac:dyDescent="0.2">
      <c r="C19" s="71"/>
    </row>
    <row r="20" spans="1:4" x14ac:dyDescent="0.2">
      <c r="C20" s="71"/>
    </row>
    <row r="21" spans="1:4" x14ac:dyDescent="0.2">
      <c r="C21" s="71"/>
    </row>
    <row r="22" spans="1:4" x14ac:dyDescent="0.2">
      <c r="C22" s="71"/>
    </row>
    <row r="23" spans="1:4" x14ac:dyDescent="0.2">
      <c r="C23" s="71"/>
    </row>
    <row r="24" spans="1:4" x14ac:dyDescent="0.2">
      <c r="C24" s="71"/>
    </row>
    <row r="25" spans="1:4" x14ac:dyDescent="0.2">
      <c r="C25" s="71"/>
    </row>
    <row r="26" spans="1:4" x14ac:dyDescent="0.2">
      <c r="C26" s="73"/>
    </row>
  </sheetData>
  <pageMargins left="0.74803149606299213" right="0.74803149606299213" top="0.98425196850393704" bottom="0.98425196850393704" header="0" footer="0"/>
  <pageSetup paperSize="9" orientation="portrait" r:id="rId1"/>
  <headerFooter alignWithMargins="0"/>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sheetPr codeName="Hoja62">
    <tabColor rgb="FF00B050"/>
  </sheetPr>
  <dimension ref="A1:G19"/>
  <sheetViews>
    <sheetView zoomScaleNormal="100" workbookViewId="0">
      <selection activeCell="F7" sqref="F7"/>
    </sheetView>
  </sheetViews>
  <sheetFormatPr baseColWidth="10" defaultRowHeight="12.75" x14ac:dyDescent="0.2"/>
  <cols>
    <col min="1" max="1" width="4" style="40" customWidth="1"/>
    <col min="2" max="2" width="30.7109375" style="40" customWidth="1"/>
    <col min="3" max="6" width="22" style="40" customWidth="1"/>
    <col min="7" max="16384" width="11.42578125" style="40"/>
  </cols>
  <sheetData>
    <row r="1" spans="1:7" ht="18.75" x14ac:dyDescent="0.3">
      <c r="A1" s="201" t="s">
        <v>998</v>
      </c>
      <c r="B1" s="43"/>
      <c r="C1" s="43"/>
      <c r="D1" s="43"/>
      <c r="E1" s="43"/>
      <c r="F1" s="43"/>
      <c r="G1" s="43"/>
    </row>
    <row r="2" spans="1:7" x14ac:dyDescent="0.2">
      <c r="A2" s="43"/>
      <c r="B2" s="43"/>
      <c r="C2" s="43"/>
      <c r="D2" s="43"/>
      <c r="E2" s="43"/>
      <c r="F2" s="43"/>
      <c r="G2" s="43"/>
    </row>
    <row r="3" spans="1:7" x14ac:dyDescent="0.2">
      <c r="A3" s="437"/>
      <c r="B3" s="438" t="s">
        <v>1593</v>
      </c>
      <c r="C3" s="439" t="s">
        <v>1594</v>
      </c>
      <c r="D3" s="439" t="s">
        <v>1595</v>
      </c>
      <c r="E3" s="439" t="s">
        <v>1596</v>
      </c>
      <c r="F3" s="439" t="s">
        <v>1597</v>
      </c>
      <c r="G3" s="43"/>
    </row>
    <row r="4" spans="1:7" x14ac:dyDescent="0.2">
      <c r="A4" s="440"/>
      <c r="B4" s="441"/>
      <c r="C4" s="442" t="s">
        <v>1598</v>
      </c>
      <c r="D4" s="442" t="s">
        <v>1599</v>
      </c>
      <c r="E4" s="442" t="s">
        <v>1598</v>
      </c>
      <c r="F4" s="442" t="s">
        <v>1598</v>
      </c>
      <c r="G4" s="43"/>
    </row>
    <row r="5" spans="1:7" x14ac:dyDescent="0.2">
      <c r="A5" s="1222" t="s">
        <v>1600</v>
      </c>
      <c r="B5" s="1223"/>
      <c r="C5" s="433">
        <v>20202351</v>
      </c>
      <c r="D5" s="434">
        <v>6087720</v>
      </c>
      <c r="E5" s="435">
        <v>0</v>
      </c>
      <c r="F5" s="434">
        <f>SUM(C5:E5)</f>
        <v>26290071</v>
      </c>
      <c r="G5" s="43"/>
    </row>
    <row r="6" spans="1:7" x14ac:dyDescent="0.2">
      <c r="A6" s="1222" t="s">
        <v>1601</v>
      </c>
      <c r="B6" s="1223"/>
      <c r="C6" s="434">
        <v>27432</v>
      </c>
      <c r="D6" s="434" t="s">
        <v>1610</v>
      </c>
      <c r="E6" s="434" t="s">
        <v>1610</v>
      </c>
      <c r="F6" s="434">
        <f>SUM(C6:E6)</f>
        <v>27432</v>
      </c>
      <c r="G6" s="43"/>
    </row>
    <row r="7" spans="1:7" x14ac:dyDescent="0.2">
      <c r="A7" s="1224" t="s">
        <v>578</v>
      </c>
      <c r="B7" s="1225"/>
      <c r="C7" s="436">
        <f>SUM(C5:C6)</f>
        <v>20229783</v>
      </c>
      <c r="D7" s="436">
        <f>SUM(D5:D6)</f>
        <v>6087720</v>
      </c>
      <c r="E7" s="436">
        <v>0</v>
      </c>
      <c r="F7" s="436">
        <f>SUM(F5:F6)</f>
        <v>26317503</v>
      </c>
      <c r="G7" s="43"/>
    </row>
    <row r="8" spans="1:7" x14ac:dyDescent="0.2">
      <c r="A8" s="43"/>
      <c r="B8" s="43"/>
      <c r="C8" s="43"/>
      <c r="D8" s="43"/>
      <c r="E8" s="43"/>
      <c r="F8" s="43"/>
      <c r="G8" s="43"/>
    </row>
    <row r="9" spans="1:7" x14ac:dyDescent="0.2">
      <c r="A9" s="43"/>
      <c r="B9" s="43"/>
      <c r="C9" s="43"/>
      <c r="D9" s="43"/>
      <c r="E9" s="43"/>
      <c r="F9" s="670"/>
      <c r="G9" s="43"/>
    </row>
    <row r="10" spans="1:7" x14ac:dyDescent="0.2">
      <c r="A10" s="43"/>
      <c r="B10" s="671"/>
      <c r="C10" s="671"/>
      <c r="D10" s="671"/>
      <c r="E10" s="671"/>
      <c r="F10" s="671"/>
      <c r="G10" s="43"/>
    </row>
    <row r="11" spans="1:7" x14ac:dyDescent="0.2">
      <c r="A11" s="43"/>
      <c r="B11" s="43"/>
      <c r="C11" s="43"/>
      <c r="D11" s="43"/>
      <c r="E11" s="43"/>
      <c r="F11" s="43"/>
      <c r="G11" s="43"/>
    </row>
    <row r="12" spans="1:7" x14ac:dyDescent="0.2">
      <c r="A12" s="43"/>
      <c r="B12" s="43"/>
      <c r="C12" s="43"/>
      <c r="D12" s="43"/>
      <c r="E12" s="43"/>
      <c r="F12" s="43"/>
      <c r="G12" s="43"/>
    </row>
    <row r="13" spans="1:7" x14ac:dyDescent="0.2">
      <c r="A13" s="43"/>
      <c r="B13" s="43"/>
      <c r="C13" s="43"/>
      <c r="D13" s="43"/>
      <c r="E13" s="43"/>
      <c r="F13" s="43"/>
      <c r="G13" s="43"/>
    </row>
    <row r="14" spans="1:7" x14ac:dyDescent="0.2">
      <c r="A14" s="43"/>
      <c r="B14" s="43"/>
      <c r="C14" s="43"/>
      <c r="D14" s="43"/>
      <c r="E14" s="43"/>
      <c r="F14" s="43"/>
      <c r="G14" s="43"/>
    </row>
    <row r="15" spans="1:7" x14ac:dyDescent="0.2">
      <c r="A15" s="43"/>
      <c r="B15" s="43"/>
      <c r="C15" s="43"/>
      <c r="D15" s="43"/>
      <c r="E15" s="43"/>
      <c r="F15" s="43"/>
      <c r="G15" s="43"/>
    </row>
    <row r="16" spans="1:7" x14ac:dyDescent="0.2">
      <c r="A16" s="43"/>
      <c r="B16" s="43"/>
      <c r="C16" s="43"/>
      <c r="D16" s="43"/>
      <c r="E16" s="43"/>
      <c r="F16" s="43"/>
      <c r="G16" s="43"/>
    </row>
    <row r="17" spans="1:7" x14ac:dyDescent="0.2">
      <c r="A17" s="43"/>
      <c r="B17" s="43"/>
      <c r="C17" s="43"/>
      <c r="D17" s="43"/>
      <c r="E17" s="43"/>
      <c r="F17" s="43"/>
      <c r="G17" s="43"/>
    </row>
    <row r="18" spans="1:7" x14ac:dyDescent="0.2">
      <c r="A18" s="43"/>
      <c r="B18" s="43"/>
      <c r="C18" s="43"/>
      <c r="D18" s="43"/>
      <c r="E18" s="43"/>
      <c r="F18" s="43"/>
      <c r="G18" s="43"/>
    </row>
    <row r="19" spans="1:7" x14ac:dyDescent="0.2">
      <c r="A19" s="43"/>
      <c r="B19" s="43"/>
      <c r="C19" s="43"/>
      <c r="D19" s="43"/>
      <c r="E19" s="43"/>
      <c r="F19" s="43"/>
      <c r="G19" s="43"/>
    </row>
  </sheetData>
  <mergeCells count="3">
    <mergeCell ref="A5:B5"/>
    <mergeCell ref="A6:B6"/>
    <mergeCell ref="A7:B7"/>
  </mergeCells>
  <pageMargins left="0.74803149606299213" right="0.74803149606299213" top="0.98425196850393704" bottom="0.98425196850393704" header="0" footer="0"/>
  <pageSetup paperSize="9" orientation="landscape" cellComments="asDisplayed" r:id="rId1"/>
  <headerFooter alignWithMargins="0"/>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sheetPr codeName="Hoja63">
    <tabColor rgb="FF00B050"/>
  </sheetPr>
  <dimension ref="A1:H18"/>
  <sheetViews>
    <sheetView zoomScaleNormal="100" workbookViewId="0">
      <selection activeCell="C23" sqref="C23"/>
    </sheetView>
  </sheetViews>
  <sheetFormatPr baseColWidth="10" defaultRowHeight="12.75" x14ac:dyDescent="0.2"/>
  <cols>
    <col min="1" max="1" width="37.5703125" style="40" bestFit="1" customWidth="1"/>
    <col min="2" max="2" width="33.28515625" style="40" customWidth="1"/>
    <col min="3" max="8" width="13.7109375" style="40" customWidth="1"/>
    <col min="9" max="16384" width="11.42578125" style="40"/>
  </cols>
  <sheetData>
    <row r="1" spans="1:8" ht="18.75" x14ac:dyDescent="0.3">
      <c r="A1" s="201" t="s">
        <v>999</v>
      </c>
    </row>
    <row r="2" spans="1:8" ht="15.75" x14ac:dyDescent="0.25">
      <c r="A2" s="200"/>
    </row>
    <row r="3" spans="1:8" ht="15.75" x14ac:dyDescent="0.25">
      <c r="A3" s="200" t="s">
        <v>1000</v>
      </c>
      <c r="B3" s="68"/>
    </row>
    <row r="4" spans="1:8" ht="15.75" x14ac:dyDescent="0.25">
      <c r="A4" s="231"/>
    </row>
    <row r="5" spans="1:8" x14ac:dyDescent="0.2">
      <c r="A5" s="1233" t="s">
        <v>1611</v>
      </c>
      <c r="B5" s="1234"/>
      <c r="C5" s="1231" t="s">
        <v>1612</v>
      </c>
      <c r="D5" s="1232"/>
      <c r="E5" s="1231" t="s">
        <v>1613</v>
      </c>
      <c r="F5" s="1232"/>
      <c r="G5" s="1231" t="s">
        <v>1597</v>
      </c>
      <c r="H5" s="1232"/>
    </row>
    <row r="6" spans="1:8" ht="22.5" customHeight="1" x14ac:dyDescent="0.2">
      <c r="A6" s="443"/>
      <c r="B6" s="444"/>
      <c r="C6" s="445" t="s">
        <v>1614</v>
      </c>
      <c r="D6" s="445" t="s">
        <v>1519</v>
      </c>
      <c r="E6" s="445" t="s">
        <v>1614</v>
      </c>
      <c r="F6" s="445" t="s">
        <v>1519</v>
      </c>
      <c r="G6" s="445" t="s">
        <v>1614</v>
      </c>
      <c r="H6" s="445" t="s">
        <v>1519</v>
      </c>
    </row>
    <row r="7" spans="1:8" x14ac:dyDescent="0.2">
      <c r="A7" s="1228" t="s">
        <v>1615</v>
      </c>
      <c r="B7" s="1229"/>
      <c r="C7" s="1229"/>
      <c r="D7" s="1229"/>
      <c r="E7" s="1229"/>
      <c r="F7" s="1229"/>
      <c r="G7" s="1229"/>
      <c r="H7" s="1230"/>
    </row>
    <row r="8" spans="1:8" x14ac:dyDescent="0.2">
      <c r="A8" s="1226" t="s">
        <v>3340</v>
      </c>
      <c r="B8" s="1227"/>
      <c r="C8" s="842" t="s">
        <v>1610</v>
      </c>
      <c r="D8" s="447" t="str">
        <f>"-"</f>
        <v>-</v>
      </c>
      <c r="E8" s="842" t="s">
        <v>1610</v>
      </c>
      <c r="F8" s="447" t="str">
        <f>"-"</f>
        <v>-</v>
      </c>
      <c r="G8" s="842" t="s">
        <v>1610</v>
      </c>
      <c r="H8" s="447" t="str">
        <f t="shared" ref="H8:H18" si="0">"-"</f>
        <v>-</v>
      </c>
    </row>
    <row r="9" spans="1:8" x14ac:dyDescent="0.2">
      <c r="A9" s="1226" t="s">
        <v>3341</v>
      </c>
      <c r="B9" s="1227"/>
      <c r="C9" s="842" t="s">
        <v>1610</v>
      </c>
      <c r="D9" s="447" t="str">
        <f>"-"</f>
        <v>-</v>
      </c>
      <c r="E9" s="842" t="s">
        <v>1610</v>
      </c>
      <c r="F9" s="447" t="str">
        <f>"-"</f>
        <v>-</v>
      </c>
      <c r="G9" s="842" t="s">
        <v>1610</v>
      </c>
      <c r="H9" s="447" t="str">
        <f t="shared" si="0"/>
        <v>-</v>
      </c>
    </row>
    <row r="10" spans="1:8" x14ac:dyDescent="0.2">
      <c r="A10" s="1226" t="s">
        <v>3342</v>
      </c>
      <c r="B10" s="1227"/>
      <c r="C10" s="842" t="s">
        <v>1610</v>
      </c>
      <c r="D10" s="447" t="str">
        <f>"-"</f>
        <v>-</v>
      </c>
      <c r="E10" s="842" t="s">
        <v>1610</v>
      </c>
      <c r="F10" s="447" t="str">
        <f>"-"</f>
        <v>-</v>
      </c>
      <c r="G10" s="842" t="s">
        <v>1610</v>
      </c>
      <c r="H10" s="447" t="str">
        <f t="shared" si="0"/>
        <v>-</v>
      </c>
    </row>
    <row r="11" spans="1:8" x14ac:dyDescent="0.2">
      <c r="A11" s="1226" t="s">
        <v>3343</v>
      </c>
      <c r="B11" s="1227"/>
      <c r="C11" s="842" t="s">
        <v>1610</v>
      </c>
      <c r="D11" s="447" t="str">
        <f>"-"</f>
        <v>-</v>
      </c>
      <c r="E11" s="842" t="s">
        <v>1610</v>
      </c>
      <c r="F11" s="447" t="str">
        <f>"-"</f>
        <v>-</v>
      </c>
      <c r="G11" s="842" t="s">
        <v>1610</v>
      </c>
      <c r="H11" s="447" t="str">
        <f t="shared" si="0"/>
        <v>-</v>
      </c>
    </row>
    <row r="12" spans="1:8" x14ac:dyDescent="0.2">
      <c r="A12" s="446"/>
      <c r="B12" s="448" t="s">
        <v>1616</v>
      </c>
      <c r="C12" s="842" t="s">
        <v>1610</v>
      </c>
      <c r="D12" s="447" t="str">
        <f>"-"</f>
        <v>-</v>
      </c>
      <c r="E12" s="842" t="s">
        <v>1610</v>
      </c>
      <c r="F12" s="447" t="str">
        <f>"-"</f>
        <v>-</v>
      </c>
      <c r="G12" s="842" t="s">
        <v>1610</v>
      </c>
      <c r="H12" s="447" t="str">
        <f t="shared" si="0"/>
        <v>-</v>
      </c>
    </row>
    <row r="13" spans="1:8" x14ac:dyDescent="0.2">
      <c r="A13" s="1228" t="s">
        <v>1617</v>
      </c>
      <c r="B13" s="1229"/>
      <c r="C13" s="1229"/>
      <c r="D13" s="1229"/>
      <c r="E13" s="1229"/>
      <c r="F13" s="1229"/>
      <c r="G13" s="1229"/>
      <c r="H13" s="1230"/>
    </row>
    <row r="14" spans="1:8" x14ac:dyDescent="0.2">
      <c r="A14" s="1226" t="s">
        <v>3340</v>
      </c>
      <c r="B14" s="1227"/>
      <c r="C14" s="842" t="s">
        <v>1610</v>
      </c>
      <c r="D14" s="447" t="str">
        <f>"-"</f>
        <v>-</v>
      </c>
      <c r="E14" s="842" t="s">
        <v>1610</v>
      </c>
      <c r="F14" s="447" t="str">
        <f>"-"</f>
        <v>-</v>
      </c>
      <c r="G14" s="842" t="s">
        <v>1610</v>
      </c>
      <c r="H14" s="447" t="str">
        <f t="shared" si="0"/>
        <v>-</v>
      </c>
    </row>
    <row r="15" spans="1:8" x14ac:dyDescent="0.2">
      <c r="A15" s="1226" t="s">
        <v>3341</v>
      </c>
      <c r="B15" s="1227"/>
      <c r="C15" s="842" t="s">
        <v>1610</v>
      </c>
      <c r="D15" s="447" t="str">
        <f>"-"</f>
        <v>-</v>
      </c>
      <c r="E15" s="842" t="s">
        <v>1610</v>
      </c>
      <c r="F15" s="447" t="str">
        <f>"-"</f>
        <v>-</v>
      </c>
      <c r="G15" s="842" t="s">
        <v>1610</v>
      </c>
      <c r="H15" s="447" t="str">
        <f t="shared" si="0"/>
        <v>-</v>
      </c>
    </row>
    <row r="16" spans="1:8" x14ac:dyDescent="0.2">
      <c r="A16" s="1226" t="s">
        <v>3342</v>
      </c>
      <c r="B16" s="1227"/>
      <c r="C16" s="842" t="s">
        <v>1610</v>
      </c>
      <c r="D16" s="447" t="str">
        <f>"-"</f>
        <v>-</v>
      </c>
      <c r="E16" s="842" t="s">
        <v>1610</v>
      </c>
      <c r="F16" s="447" t="str">
        <f>"-"</f>
        <v>-</v>
      </c>
      <c r="G16" s="842" t="s">
        <v>1610</v>
      </c>
      <c r="H16" s="447" t="str">
        <f t="shared" si="0"/>
        <v>-</v>
      </c>
    </row>
    <row r="17" spans="1:8" x14ac:dyDescent="0.2">
      <c r="A17" s="1226" t="s">
        <v>3343</v>
      </c>
      <c r="B17" s="1227"/>
      <c r="C17" s="842" t="s">
        <v>1610</v>
      </c>
      <c r="D17" s="447" t="str">
        <f>"-"</f>
        <v>-</v>
      </c>
      <c r="E17" s="842" t="s">
        <v>1610</v>
      </c>
      <c r="F17" s="447" t="str">
        <f>"-"</f>
        <v>-</v>
      </c>
      <c r="G17" s="842" t="s">
        <v>1610</v>
      </c>
      <c r="H17" s="447" t="str">
        <f t="shared" si="0"/>
        <v>-</v>
      </c>
    </row>
    <row r="18" spans="1:8" x14ac:dyDescent="0.2">
      <c r="A18" s="446"/>
      <c r="B18" s="448" t="s">
        <v>1618</v>
      </c>
      <c r="C18" s="447" t="str">
        <f t="shared" ref="C18:G18" si="1">"-"</f>
        <v>-</v>
      </c>
      <c r="D18" s="447" t="str">
        <f t="shared" si="1"/>
        <v>-</v>
      </c>
      <c r="E18" s="447" t="str">
        <f t="shared" si="1"/>
        <v>-</v>
      </c>
      <c r="F18" s="447" t="str">
        <f t="shared" si="1"/>
        <v>-</v>
      </c>
      <c r="G18" s="447" t="str">
        <f t="shared" si="1"/>
        <v>-</v>
      </c>
      <c r="H18" s="447" t="str">
        <f t="shared" si="0"/>
        <v>-</v>
      </c>
    </row>
  </sheetData>
  <mergeCells count="14">
    <mergeCell ref="A15:B15"/>
    <mergeCell ref="A16:B16"/>
    <mergeCell ref="A17:B17"/>
    <mergeCell ref="A13:H13"/>
    <mergeCell ref="C5:D5"/>
    <mergeCell ref="E5:F5"/>
    <mergeCell ref="G5:H5"/>
    <mergeCell ref="A7:H7"/>
    <mergeCell ref="A14:B14"/>
    <mergeCell ref="A8:B8"/>
    <mergeCell ref="A11:B11"/>
    <mergeCell ref="A9:B9"/>
    <mergeCell ref="A10:B10"/>
    <mergeCell ref="A5:B5"/>
  </mergeCells>
  <pageMargins left="0.74803149606299213" right="0.74803149606299213" top="0.98425196850393704" bottom="0.98425196850393704" header="0" footer="0"/>
  <pageSetup paperSize="9" scale="80" orientation="landscape" cellComments="asDisplayed"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50"/>
  </sheetPr>
  <dimension ref="A1:F12"/>
  <sheetViews>
    <sheetView zoomScaleNormal="100" workbookViewId="0">
      <selection activeCell="D18" sqref="D18"/>
    </sheetView>
  </sheetViews>
  <sheetFormatPr baseColWidth="10" defaultRowHeight="12.75" x14ac:dyDescent="0.2"/>
  <cols>
    <col min="1" max="1" width="2" style="618" customWidth="1"/>
    <col min="2" max="2" width="36.5703125" style="618" customWidth="1"/>
    <col min="3" max="6" width="22.85546875" style="618" customWidth="1"/>
    <col min="7" max="16384" width="11.42578125" style="618"/>
  </cols>
  <sheetData>
    <row r="1" spans="1:6" ht="15" x14ac:dyDescent="0.25">
      <c r="A1" s="194" t="s">
        <v>1065</v>
      </c>
      <c r="C1" s="1"/>
      <c r="D1" s="1"/>
      <c r="E1" s="1"/>
      <c r="F1" s="1"/>
    </row>
    <row r="2" spans="1:6" x14ac:dyDescent="0.2">
      <c r="A2" s="2"/>
      <c r="C2" s="1"/>
      <c r="D2" s="1"/>
      <c r="E2" s="1"/>
      <c r="F2" s="1"/>
    </row>
    <row r="3" spans="1:6" x14ac:dyDescent="0.2">
      <c r="A3" s="967" t="s">
        <v>1</v>
      </c>
      <c r="B3" s="968"/>
      <c r="C3" s="969" t="s">
        <v>1575</v>
      </c>
      <c r="D3" s="970"/>
      <c r="E3" s="971" t="s">
        <v>1576</v>
      </c>
      <c r="F3" s="970"/>
    </row>
    <row r="4" spans="1:6" x14ac:dyDescent="0.2">
      <c r="A4" s="420"/>
      <c r="B4" s="421"/>
      <c r="C4" s="422" t="s">
        <v>1577</v>
      </c>
      <c r="D4" s="422" t="s">
        <v>1578</v>
      </c>
      <c r="E4" s="422" t="s">
        <v>1577</v>
      </c>
      <c r="F4" s="422" t="s">
        <v>1578</v>
      </c>
    </row>
    <row r="5" spans="1:6" x14ac:dyDescent="0.2">
      <c r="A5" s="419"/>
      <c r="B5" s="423" t="s">
        <v>2</v>
      </c>
      <c r="C5" s="928" t="s">
        <v>3335</v>
      </c>
      <c r="D5" s="928" t="s">
        <v>3336</v>
      </c>
      <c r="E5" s="928" t="s">
        <v>3376</v>
      </c>
      <c r="F5" s="928" t="s">
        <v>3336</v>
      </c>
    </row>
    <row r="6" spans="1:6" x14ac:dyDescent="0.2">
      <c r="A6" s="419"/>
      <c r="B6" s="423" t="s">
        <v>1579</v>
      </c>
      <c r="C6" s="928" t="s">
        <v>1409</v>
      </c>
      <c r="D6" s="928" t="s">
        <v>1422</v>
      </c>
      <c r="E6" s="928" t="s">
        <v>1422</v>
      </c>
      <c r="F6" s="928" t="s">
        <v>1422</v>
      </c>
    </row>
    <row r="7" spans="1:6" x14ac:dyDescent="0.2">
      <c r="A7" s="419"/>
      <c r="B7" s="423" t="s">
        <v>1394</v>
      </c>
      <c r="C7" s="928">
        <v>113876</v>
      </c>
      <c r="D7" s="928">
        <v>95309</v>
      </c>
      <c r="E7" s="928">
        <v>43717</v>
      </c>
      <c r="F7" s="928">
        <v>95309</v>
      </c>
    </row>
    <row r="8" spans="1:6" x14ac:dyDescent="0.2">
      <c r="A8" s="419"/>
      <c r="B8" s="423" t="s">
        <v>1580</v>
      </c>
      <c r="C8" s="928">
        <v>98954</v>
      </c>
      <c r="D8" s="928">
        <v>181482</v>
      </c>
      <c r="E8" s="928">
        <v>79403</v>
      </c>
      <c r="F8" s="928">
        <v>181482</v>
      </c>
    </row>
    <row r="9" spans="1:6" x14ac:dyDescent="0.2">
      <c r="A9" s="419"/>
      <c r="B9" s="423" t="s">
        <v>1581</v>
      </c>
      <c r="C9" s="929">
        <v>300</v>
      </c>
      <c r="D9" s="929">
        <v>292</v>
      </c>
      <c r="E9" s="928">
        <v>229</v>
      </c>
      <c r="F9" s="928">
        <v>292</v>
      </c>
    </row>
    <row r="10" spans="1:6" x14ac:dyDescent="0.2">
      <c r="A10" s="419"/>
      <c r="B10" s="423" t="s">
        <v>1582</v>
      </c>
      <c r="C10" s="928">
        <v>12.97</v>
      </c>
      <c r="D10" s="928">
        <v>18.2</v>
      </c>
      <c r="E10" s="929">
        <v>14.62</v>
      </c>
      <c r="F10" s="929">
        <v>18.2</v>
      </c>
    </row>
    <row r="11" spans="1:6" x14ac:dyDescent="0.2">
      <c r="A11" s="419"/>
      <c r="B11" s="423" t="s">
        <v>3</v>
      </c>
      <c r="C11" s="928" t="s">
        <v>1621</v>
      </c>
      <c r="D11" s="928" t="s">
        <v>3337</v>
      </c>
      <c r="E11" s="928" t="s">
        <v>3377</v>
      </c>
      <c r="F11" s="928" t="s">
        <v>3337</v>
      </c>
    </row>
    <row r="12" spans="1:6" x14ac:dyDescent="0.2">
      <c r="A12" s="419"/>
      <c r="B12" s="423" t="s">
        <v>1583</v>
      </c>
      <c r="C12" s="928">
        <v>11.85</v>
      </c>
      <c r="D12" s="928">
        <v>11.6</v>
      </c>
      <c r="E12" s="928">
        <v>8.1</v>
      </c>
      <c r="F12" s="928">
        <v>11.6</v>
      </c>
    </row>
  </sheetData>
  <mergeCells count="3">
    <mergeCell ref="A3:B3"/>
    <mergeCell ref="C3:D3"/>
    <mergeCell ref="E3:F3"/>
  </mergeCells>
  <pageMargins left="0.75" right="0.75" top="1" bottom="1" header="0" footer="0"/>
  <pageSetup paperSize="9" orientation="landscape" r:id="rId1"/>
  <headerFooter alignWithMargins="0"/>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sheetPr codeName="Hoja64">
    <tabColor rgb="FF00B050"/>
  </sheetPr>
  <dimension ref="A1:D15"/>
  <sheetViews>
    <sheetView workbookViewId="0">
      <selection activeCell="C13" sqref="C13"/>
    </sheetView>
  </sheetViews>
  <sheetFormatPr baseColWidth="10" defaultRowHeight="12.75" x14ac:dyDescent="0.2"/>
  <cols>
    <col min="1" max="1" width="4" style="40" customWidth="1"/>
    <col min="2" max="2" width="54.7109375" style="40" bestFit="1" customWidth="1"/>
    <col min="3" max="4" width="13.7109375" style="40" customWidth="1"/>
    <col min="5" max="16384" width="11.42578125" style="40"/>
  </cols>
  <sheetData>
    <row r="1" spans="1:4" ht="15.75" x14ac:dyDescent="0.25">
      <c r="A1" s="200" t="s">
        <v>1001</v>
      </c>
      <c r="B1" s="68"/>
    </row>
    <row r="3" spans="1:4" x14ac:dyDescent="0.2">
      <c r="A3" s="1235" t="s">
        <v>1619</v>
      </c>
      <c r="B3" s="1236"/>
      <c r="C3" s="449" t="s">
        <v>1620</v>
      </c>
      <c r="D3" s="449" t="s">
        <v>1510</v>
      </c>
    </row>
    <row r="4" spans="1:4" x14ac:dyDescent="0.2">
      <c r="A4" s="447"/>
      <c r="B4" s="450" t="s">
        <v>1602</v>
      </c>
      <c r="C4" s="447">
        <v>679</v>
      </c>
      <c r="D4" s="447" t="s">
        <v>1610</v>
      </c>
    </row>
    <row r="5" spans="1:4" x14ac:dyDescent="0.2">
      <c r="A5" s="447"/>
      <c r="B5" s="450" t="s">
        <v>1603</v>
      </c>
      <c r="C5" s="447">
        <v>1180</v>
      </c>
      <c r="D5" s="447" t="s">
        <v>1610</v>
      </c>
    </row>
    <row r="6" spans="1:4" x14ac:dyDescent="0.2">
      <c r="A6" s="447"/>
      <c r="B6" s="450" t="s">
        <v>1604</v>
      </c>
      <c r="C6" s="447">
        <v>1142</v>
      </c>
      <c r="D6" s="447" t="s">
        <v>1610</v>
      </c>
    </row>
    <row r="7" spans="1:4" x14ac:dyDescent="0.2">
      <c r="A7" s="447"/>
      <c r="B7" s="450" t="s">
        <v>2595</v>
      </c>
      <c r="C7" s="447">
        <v>1074</v>
      </c>
      <c r="D7" s="447"/>
    </row>
    <row r="8" spans="1:4" x14ac:dyDescent="0.2">
      <c r="A8" s="447"/>
      <c r="B8" s="450" t="s">
        <v>1605</v>
      </c>
      <c r="C8" s="447">
        <v>284</v>
      </c>
      <c r="D8" s="447" t="s">
        <v>1610</v>
      </c>
    </row>
    <row r="9" spans="1:4" x14ac:dyDescent="0.2">
      <c r="A9" s="447"/>
      <c r="B9" s="450" t="s">
        <v>1606</v>
      </c>
      <c r="C9" s="447">
        <v>921</v>
      </c>
      <c r="D9" s="447" t="s">
        <v>1610</v>
      </c>
    </row>
    <row r="10" spans="1:4" x14ac:dyDescent="0.2">
      <c r="A10" s="447"/>
      <c r="B10" s="450" t="s">
        <v>1607</v>
      </c>
      <c r="C10" s="447">
        <v>1301</v>
      </c>
      <c r="D10" s="447" t="s">
        <v>1610</v>
      </c>
    </row>
    <row r="11" spans="1:4" x14ac:dyDescent="0.2">
      <c r="A11" s="447"/>
      <c r="B11" s="450" t="s">
        <v>1608</v>
      </c>
      <c r="C11" s="447">
        <v>1409</v>
      </c>
      <c r="D11" s="447" t="s">
        <v>1610</v>
      </c>
    </row>
    <row r="12" spans="1:4" x14ac:dyDescent="0.2">
      <c r="A12" s="447"/>
      <c r="B12" s="450" t="s">
        <v>1609</v>
      </c>
      <c r="C12" s="447">
        <v>1500</v>
      </c>
      <c r="D12" s="447" t="s">
        <v>1610</v>
      </c>
    </row>
    <row r="13" spans="1:4" x14ac:dyDescent="0.2">
      <c r="A13" s="447"/>
      <c r="B13" s="451" t="s">
        <v>283</v>
      </c>
      <c r="C13" s="452">
        <f>SUM(C4:C12)</f>
        <v>9490</v>
      </c>
      <c r="D13" s="447" t="s">
        <v>1610</v>
      </c>
    </row>
    <row r="15" spans="1:4" x14ac:dyDescent="0.2">
      <c r="C15" s="617"/>
    </row>
  </sheetData>
  <mergeCells count="1">
    <mergeCell ref="A3:B3"/>
  </mergeCells>
  <pageMargins left="0.74803149606299213" right="0.74803149606299213" top="0.98425196850393704" bottom="0.98425196850393704" header="0" footer="0"/>
  <pageSetup paperSize="9" orientation="portrait" cellComments="asDisplayed" r:id="rId1"/>
  <headerFooter alignWithMargins="0"/>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sheetPr>
    <tabColor rgb="FF00B050"/>
  </sheetPr>
  <dimension ref="A1:E60"/>
  <sheetViews>
    <sheetView topLeftCell="A22" zoomScaleNormal="100" workbookViewId="0">
      <selection activeCell="A24" sqref="A24"/>
    </sheetView>
  </sheetViews>
  <sheetFormatPr baseColWidth="10" defaultRowHeight="12.75" x14ac:dyDescent="0.2"/>
  <cols>
    <col min="1" max="1" width="31" style="40" bestFit="1" customWidth="1"/>
    <col min="2" max="2" width="16.140625" style="40" bestFit="1" customWidth="1"/>
    <col min="3" max="3" width="15" style="40" bestFit="1" customWidth="1"/>
    <col min="4" max="4" width="11.5703125" style="40" bestFit="1" customWidth="1"/>
    <col min="5" max="16384" width="11.42578125" style="40"/>
  </cols>
  <sheetData>
    <row r="1" spans="1:5" ht="18.75" x14ac:dyDescent="0.3">
      <c r="A1" s="714" t="s">
        <v>1002</v>
      </c>
      <c r="B1" s="43"/>
      <c r="C1" s="43"/>
      <c r="D1" s="43"/>
      <c r="E1" s="43"/>
    </row>
    <row r="2" spans="1:5" x14ac:dyDescent="0.2">
      <c r="A2" s="715"/>
      <c r="B2" s="43"/>
      <c r="C2" s="43"/>
      <c r="D2" s="43"/>
      <c r="E2" s="43"/>
    </row>
    <row r="3" spans="1:5" x14ac:dyDescent="0.2">
      <c r="A3" s="837" t="s">
        <v>2601</v>
      </c>
      <c r="B3" s="43"/>
      <c r="C3" s="43"/>
      <c r="D3" s="43"/>
      <c r="E3" s="43"/>
    </row>
    <row r="4" spans="1:5" x14ac:dyDescent="0.2">
      <c r="A4" s="840">
        <v>5611</v>
      </c>
      <c r="B4" s="43"/>
      <c r="C4" s="43"/>
      <c r="D4" s="43"/>
      <c r="E4" s="43"/>
    </row>
    <row r="5" spans="1:5" x14ac:dyDescent="0.2">
      <c r="A5" s="715"/>
      <c r="B5" s="43"/>
      <c r="C5" s="43"/>
      <c r="D5" s="43"/>
      <c r="E5" s="43"/>
    </row>
    <row r="6" spans="1:5" ht="18.75" x14ac:dyDescent="0.3">
      <c r="A6" s="714" t="s">
        <v>1003</v>
      </c>
      <c r="B6" s="43"/>
      <c r="C6" s="43"/>
      <c r="D6" s="43"/>
      <c r="E6" s="43"/>
    </row>
    <row r="7" spans="1:5" x14ac:dyDescent="0.2">
      <c r="A7" s="715"/>
      <c r="B7" s="43"/>
      <c r="C7" s="43"/>
      <c r="D7" s="43"/>
      <c r="E7" s="43"/>
    </row>
    <row r="8" spans="1:5" x14ac:dyDescent="0.2">
      <c r="A8" s="837" t="s">
        <v>2601</v>
      </c>
      <c r="B8" s="43"/>
      <c r="C8" s="43"/>
      <c r="D8" s="43"/>
      <c r="E8" s="43"/>
    </row>
    <row r="9" spans="1:5" x14ac:dyDescent="0.2">
      <c r="A9" s="840">
        <v>956</v>
      </c>
      <c r="B9" s="43"/>
      <c r="C9" s="43"/>
      <c r="D9" s="43"/>
      <c r="E9" s="43"/>
    </row>
    <row r="10" spans="1:5" x14ac:dyDescent="0.2">
      <c r="A10" s="715"/>
      <c r="B10" s="43"/>
      <c r="C10" s="43"/>
      <c r="D10" s="43"/>
      <c r="E10" s="43"/>
    </row>
    <row r="11" spans="1:5" ht="18.75" x14ac:dyDescent="0.3">
      <c r="A11" s="714" t="s">
        <v>1004</v>
      </c>
      <c r="B11" s="43"/>
      <c r="C11" s="43"/>
      <c r="D11" s="43"/>
      <c r="E11" s="43"/>
    </row>
    <row r="12" spans="1:5" x14ac:dyDescent="0.2">
      <c r="A12" s="715"/>
      <c r="B12" s="43"/>
      <c r="C12" s="43"/>
      <c r="D12" s="43"/>
      <c r="E12" s="43"/>
    </row>
    <row r="13" spans="1:5" x14ac:dyDescent="0.2">
      <c r="A13" s="837" t="s">
        <v>2601</v>
      </c>
      <c r="B13" s="43"/>
      <c r="C13" s="43"/>
      <c r="D13" s="43"/>
      <c r="E13" s="43"/>
    </row>
    <row r="14" spans="1:5" x14ac:dyDescent="0.2">
      <c r="A14" s="840">
        <v>29470</v>
      </c>
      <c r="B14" s="43"/>
      <c r="C14" s="43"/>
      <c r="D14" s="43"/>
      <c r="E14" s="43"/>
    </row>
    <row r="15" spans="1:5" x14ac:dyDescent="0.2">
      <c r="A15" s="715"/>
      <c r="B15" s="43"/>
      <c r="C15" s="43"/>
      <c r="D15" s="43"/>
      <c r="E15" s="43"/>
    </row>
    <row r="16" spans="1:5" ht="18.75" x14ac:dyDescent="0.3">
      <c r="A16" s="714" t="s">
        <v>1005</v>
      </c>
      <c r="B16" s="43"/>
      <c r="C16" s="43"/>
      <c r="D16" s="43"/>
      <c r="E16" s="43"/>
    </row>
    <row r="17" spans="1:5" x14ac:dyDescent="0.2">
      <c r="A17" s="715"/>
      <c r="B17" s="43"/>
      <c r="C17" s="43"/>
      <c r="D17" s="43"/>
      <c r="E17" s="43"/>
    </row>
    <row r="18" spans="1:5" x14ac:dyDescent="0.2">
      <c r="A18" s="837" t="s">
        <v>2611</v>
      </c>
      <c r="B18" s="43"/>
      <c r="C18" s="43"/>
      <c r="D18" s="43"/>
      <c r="E18" s="43"/>
    </row>
    <row r="19" spans="1:5" x14ac:dyDescent="0.2">
      <c r="A19" s="840">
        <v>2246</v>
      </c>
      <c r="B19" s="43"/>
      <c r="C19" s="43"/>
      <c r="D19" s="43"/>
      <c r="E19" s="43"/>
    </row>
    <row r="20" spans="1:5" x14ac:dyDescent="0.2">
      <c r="A20" s="841" t="s">
        <v>3338</v>
      </c>
      <c r="B20" s="43"/>
      <c r="C20" s="43"/>
      <c r="D20" s="43"/>
      <c r="E20" s="43"/>
    </row>
    <row r="21" spans="1:5" x14ac:dyDescent="0.2">
      <c r="A21" s="715"/>
      <c r="B21" s="43"/>
      <c r="C21" s="43"/>
      <c r="D21" s="43"/>
      <c r="E21" s="43"/>
    </row>
    <row r="22" spans="1:5" ht="18.75" x14ac:dyDescent="0.3">
      <c r="A22" s="714" t="s">
        <v>1006</v>
      </c>
      <c r="B22" s="43"/>
      <c r="C22" s="43"/>
      <c r="D22" s="43"/>
      <c r="E22" s="43"/>
    </row>
    <row r="23" spans="1:5" x14ac:dyDescent="0.2">
      <c r="A23" s="715"/>
      <c r="B23" s="43"/>
      <c r="C23" s="43"/>
      <c r="D23" s="43"/>
      <c r="E23" s="43"/>
    </row>
    <row r="24" spans="1:5" ht="25.5" x14ac:dyDescent="0.2">
      <c r="A24" s="837" t="s">
        <v>3339</v>
      </c>
      <c r="B24" s="43"/>
      <c r="C24" s="43"/>
      <c r="D24" s="43"/>
      <c r="E24" s="43"/>
    </row>
    <row r="25" spans="1:5" x14ac:dyDescent="0.2">
      <c r="A25" s="840">
        <v>871153</v>
      </c>
      <c r="B25" s="43"/>
      <c r="C25" s="43"/>
      <c r="D25" s="43"/>
      <c r="E25" s="43"/>
    </row>
    <row r="26" spans="1:5" x14ac:dyDescent="0.2">
      <c r="A26" s="841"/>
      <c r="B26" s="43"/>
      <c r="C26" s="43"/>
      <c r="D26" s="43"/>
      <c r="E26" s="43"/>
    </row>
    <row r="27" spans="1:5" x14ac:dyDescent="0.2">
      <c r="A27" s="715"/>
      <c r="B27" s="43"/>
      <c r="C27" s="43"/>
      <c r="D27" s="43"/>
      <c r="E27" s="43"/>
    </row>
    <row r="28" spans="1:5" ht="18.75" x14ac:dyDescent="0.3">
      <c r="A28" s="714" t="s">
        <v>1007</v>
      </c>
      <c r="B28" s="43"/>
      <c r="C28" s="43"/>
      <c r="D28" s="43"/>
      <c r="E28" s="43"/>
    </row>
    <row r="29" spans="1:5" x14ac:dyDescent="0.2">
      <c r="A29" s="715"/>
      <c r="B29" s="43"/>
      <c r="C29" s="43"/>
      <c r="D29" s="43"/>
      <c r="E29" s="43"/>
    </row>
    <row r="30" spans="1:5" ht="25.5" x14ac:dyDescent="0.2">
      <c r="A30" s="837" t="s">
        <v>2610</v>
      </c>
      <c r="B30" s="43"/>
      <c r="C30" s="43"/>
      <c r="D30" s="43"/>
      <c r="E30" s="43"/>
    </row>
    <row r="31" spans="1:5" x14ac:dyDescent="0.2">
      <c r="A31" s="840">
        <v>263111</v>
      </c>
      <c r="B31" s="43"/>
      <c r="C31" s="43"/>
      <c r="D31" s="43"/>
      <c r="E31" s="43"/>
    </row>
    <row r="32" spans="1:5" x14ac:dyDescent="0.2">
      <c r="A32" s="672"/>
      <c r="B32" s="43"/>
      <c r="C32" s="43"/>
      <c r="D32" s="43"/>
      <c r="E32" s="43"/>
    </row>
    <row r="33" spans="1:5" ht="18.75" x14ac:dyDescent="0.3">
      <c r="A33" s="714" t="s">
        <v>1008</v>
      </c>
      <c r="B33" s="671"/>
      <c r="C33" s="671"/>
      <c r="D33" s="671"/>
      <c r="E33" s="43"/>
    </row>
    <row r="34" spans="1:5" x14ac:dyDescent="0.2">
      <c r="A34" s="715"/>
      <c r="B34" s="671"/>
      <c r="C34" s="671"/>
      <c r="D34" s="671"/>
      <c r="E34" s="43"/>
    </row>
    <row r="35" spans="1:5" ht="38.25" x14ac:dyDescent="0.2">
      <c r="A35" s="674"/>
      <c r="B35" s="674" t="s">
        <v>2609</v>
      </c>
      <c r="C35" s="674" t="s">
        <v>2608</v>
      </c>
      <c r="D35" s="674" t="s">
        <v>2607</v>
      </c>
      <c r="E35" s="43"/>
    </row>
    <row r="36" spans="1:5" x14ac:dyDescent="0.2">
      <c r="A36" s="712" t="s">
        <v>2606</v>
      </c>
      <c r="B36" s="673">
        <v>10891</v>
      </c>
      <c r="C36" s="673">
        <v>6</v>
      </c>
      <c r="D36" s="675">
        <v>0</v>
      </c>
      <c r="E36" s="43"/>
    </row>
    <row r="37" spans="1:5" x14ac:dyDescent="0.2">
      <c r="A37" s="712" t="s">
        <v>2605</v>
      </c>
      <c r="B37" s="673">
        <v>42974</v>
      </c>
      <c r="C37" s="673">
        <v>6</v>
      </c>
      <c r="D37" s="675">
        <v>0</v>
      </c>
      <c r="E37" s="43"/>
    </row>
    <row r="38" spans="1:5" x14ac:dyDescent="0.2">
      <c r="A38" s="713" t="s">
        <v>2604</v>
      </c>
      <c r="B38" s="673">
        <v>1160298000</v>
      </c>
      <c r="C38" s="673">
        <v>106000</v>
      </c>
      <c r="D38" s="675">
        <v>0</v>
      </c>
      <c r="E38" s="43"/>
    </row>
    <row r="39" spans="1:5" x14ac:dyDescent="0.2">
      <c r="A39" s="672"/>
      <c r="B39" s="43"/>
      <c r="C39" s="43"/>
      <c r="D39" s="43"/>
      <c r="E39" s="43"/>
    </row>
    <row r="40" spans="1:5" ht="18.75" x14ac:dyDescent="0.3">
      <c r="A40" s="714" t="s">
        <v>1009</v>
      </c>
      <c r="B40" s="671"/>
      <c r="C40" s="43"/>
      <c r="D40" s="43"/>
      <c r="E40" s="43"/>
    </row>
    <row r="41" spans="1:5" x14ac:dyDescent="0.2">
      <c r="A41" s="715"/>
      <c r="B41" s="671"/>
      <c r="C41" s="43"/>
      <c r="D41" s="43"/>
      <c r="E41" s="43"/>
    </row>
    <row r="42" spans="1:5" x14ac:dyDescent="0.2">
      <c r="A42" s="715" t="s">
        <v>2603</v>
      </c>
      <c r="B42" s="671"/>
      <c r="C42" s="43"/>
      <c r="D42" s="43"/>
      <c r="E42" s="43"/>
    </row>
    <row r="43" spans="1:5" x14ac:dyDescent="0.2">
      <c r="A43" s="715"/>
      <c r="B43" s="671"/>
      <c r="C43" s="43"/>
      <c r="D43" s="43"/>
      <c r="E43" s="43"/>
    </row>
    <row r="44" spans="1:5" ht="18.75" x14ac:dyDescent="0.3">
      <c r="A44" s="714" t="s">
        <v>1010</v>
      </c>
      <c r="B44" s="671"/>
      <c r="C44" s="43"/>
      <c r="D44" s="43"/>
      <c r="E44" s="43"/>
    </row>
    <row r="45" spans="1:5" x14ac:dyDescent="0.2">
      <c r="A45" s="715"/>
      <c r="B45" s="671"/>
      <c r="C45" s="43"/>
      <c r="D45" s="43"/>
      <c r="E45" s="43"/>
    </row>
    <row r="46" spans="1:5" x14ac:dyDescent="0.2">
      <c r="A46" s="837" t="s">
        <v>2602</v>
      </c>
      <c r="B46" s="838">
        <v>1975</v>
      </c>
      <c r="C46" s="43"/>
      <c r="D46" s="43"/>
      <c r="E46" s="43"/>
    </row>
    <row r="47" spans="1:5" x14ac:dyDescent="0.2">
      <c r="A47" s="837" t="s">
        <v>2601</v>
      </c>
      <c r="B47" s="838">
        <v>3948</v>
      </c>
      <c r="C47" s="43"/>
      <c r="D47" s="43"/>
      <c r="E47" s="43"/>
    </row>
    <row r="48" spans="1:5" x14ac:dyDescent="0.2">
      <c r="A48" s="715"/>
      <c r="B48" s="671"/>
      <c r="C48" s="43"/>
      <c r="D48" s="43"/>
      <c r="E48" s="43"/>
    </row>
    <row r="49" spans="1:5" ht="18.75" x14ac:dyDescent="0.3">
      <c r="A49" s="714" t="s">
        <v>2600</v>
      </c>
      <c r="B49" s="671"/>
      <c r="C49" s="43"/>
      <c r="D49" s="43"/>
      <c r="E49" s="43"/>
    </row>
    <row r="50" spans="1:5" x14ac:dyDescent="0.2">
      <c r="A50" s="715"/>
      <c r="B50" s="671"/>
      <c r="C50" s="43"/>
      <c r="D50" s="43"/>
      <c r="E50" s="43"/>
    </row>
    <row r="51" spans="1:5" x14ac:dyDescent="0.2">
      <c r="A51" s="837" t="s">
        <v>2599</v>
      </c>
      <c r="B51" s="838">
        <v>3</v>
      </c>
      <c r="C51" s="43"/>
      <c r="D51" s="43"/>
      <c r="E51" s="43"/>
    </row>
    <row r="52" spans="1:5" x14ac:dyDescent="0.2">
      <c r="A52" s="837" t="s">
        <v>2598</v>
      </c>
      <c r="B52" s="839">
        <v>1545</v>
      </c>
      <c r="C52" s="43"/>
      <c r="D52" s="43"/>
      <c r="E52" s="43"/>
    </row>
    <row r="53" spans="1:5" x14ac:dyDescent="0.2">
      <c r="A53" s="715"/>
      <c r="B53" s="671"/>
      <c r="C53" s="43"/>
      <c r="D53" s="43"/>
      <c r="E53" s="43"/>
    </row>
    <row r="54" spans="1:5" x14ac:dyDescent="0.2">
      <c r="A54" s="715" t="s">
        <v>2597</v>
      </c>
      <c r="B54" s="671"/>
      <c r="C54" s="43"/>
      <c r="D54" s="43"/>
      <c r="E54" s="43"/>
    </row>
    <row r="55" spans="1:5" x14ac:dyDescent="0.2">
      <c r="A55" s="715" t="s">
        <v>2596</v>
      </c>
      <c r="B55" s="671"/>
      <c r="C55" s="43"/>
      <c r="D55" s="43"/>
      <c r="E55" s="43"/>
    </row>
    <row r="56" spans="1:5" x14ac:dyDescent="0.2">
      <c r="A56" s="43"/>
      <c r="B56" s="43"/>
      <c r="C56" s="43"/>
      <c r="D56" s="43"/>
      <c r="E56" s="43"/>
    </row>
    <row r="57" spans="1:5" x14ac:dyDescent="0.2">
      <c r="A57" s="43"/>
      <c r="B57" s="43"/>
      <c r="C57" s="43"/>
      <c r="D57" s="43"/>
      <c r="E57" s="43"/>
    </row>
    <row r="58" spans="1:5" x14ac:dyDescent="0.2">
      <c r="A58" s="43"/>
      <c r="B58" s="43"/>
      <c r="C58" s="43"/>
      <c r="D58" s="43"/>
      <c r="E58" s="43"/>
    </row>
    <row r="59" spans="1:5" x14ac:dyDescent="0.2">
      <c r="A59" s="43"/>
      <c r="B59" s="43"/>
      <c r="C59" s="43"/>
      <c r="D59" s="43"/>
      <c r="E59" s="43"/>
    </row>
    <row r="60" spans="1:5" x14ac:dyDescent="0.2">
      <c r="A60" s="43"/>
      <c r="B60" s="43"/>
      <c r="C60" s="43"/>
      <c r="D60" s="43"/>
      <c r="E60" s="43"/>
    </row>
  </sheetData>
  <pageMargins left="0.70866141732283472" right="0.70866141732283472" top="0.74803149606299213" bottom="0.74803149606299213" header="0.31496062992125984" footer="0.31496062992125984"/>
  <pageSetup paperSize="9" scale="88" orientation="portrait" cellComments="asDisplayed" r:id="rId1"/>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100-000000000000}">
  <sheetPr codeName="Hoja67">
    <tabColor rgb="FF00B050"/>
  </sheetPr>
  <dimension ref="A1:Q62"/>
  <sheetViews>
    <sheetView zoomScaleNormal="100" workbookViewId="0">
      <selection activeCell="C45" sqref="C45"/>
    </sheetView>
  </sheetViews>
  <sheetFormatPr baseColWidth="10" defaultRowHeight="12" x14ac:dyDescent="0.2"/>
  <cols>
    <col min="1" max="1" width="12.5703125" style="115" customWidth="1"/>
    <col min="2" max="2" width="3.28515625" style="111" customWidth="1"/>
    <col min="3" max="3" width="58" style="80" customWidth="1"/>
    <col min="4" max="4" width="2.42578125" style="80" customWidth="1"/>
    <col min="5" max="5" width="13.7109375" style="112" bestFit="1" customWidth="1"/>
    <col min="6" max="6" width="2" style="113" customWidth="1"/>
    <col min="7" max="7" width="12.28515625" style="112" customWidth="1"/>
    <col min="8" max="8" width="3" style="113" customWidth="1"/>
    <col min="9" max="9" width="13.140625" style="112" customWidth="1"/>
    <col min="10" max="10" width="2.85546875" style="113" customWidth="1"/>
    <col min="11" max="11" width="14.28515625" style="80" customWidth="1"/>
    <col min="12" max="12" width="12.28515625" style="80" bestFit="1" customWidth="1"/>
    <col min="13" max="13" width="9.85546875" style="80" customWidth="1"/>
    <col min="14" max="14" width="19" style="80" customWidth="1"/>
    <col min="15" max="15" width="12.7109375" style="80" bestFit="1" customWidth="1"/>
    <col min="16" max="256" width="11.42578125" style="80"/>
    <col min="257" max="257" width="12.5703125" style="80" customWidth="1"/>
    <col min="258" max="258" width="3.28515625" style="80" customWidth="1"/>
    <col min="259" max="259" width="55.140625" style="80" customWidth="1"/>
    <col min="260" max="260" width="2.42578125" style="80" customWidth="1"/>
    <col min="261" max="261" width="12.7109375" style="80" customWidth="1"/>
    <col min="262" max="262" width="2" style="80" customWidth="1"/>
    <col min="263" max="263" width="12.28515625" style="80" customWidth="1"/>
    <col min="264" max="264" width="3" style="80" customWidth="1"/>
    <col min="265" max="265" width="13.140625" style="80" customWidth="1"/>
    <col min="266" max="266" width="2.85546875" style="80" customWidth="1"/>
    <col min="267" max="267" width="14.28515625" style="80" customWidth="1"/>
    <col min="268" max="268" width="12.28515625" style="80" bestFit="1" customWidth="1"/>
    <col min="269" max="269" width="7.42578125" style="80" customWidth="1"/>
    <col min="270" max="270" width="19" style="80" customWidth="1"/>
    <col min="271" max="271" width="12.7109375" style="80" bestFit="1" customWidth="1"/>
    <col min="272" max="512" width="11.42578125" style="80"/>
    <col min="513" max="513" width="12.5703125" style="80" customWidth="1"/>
    <col min="514" max="514" width="3.28515625" style="80" customWidth="1"/>
    <col min="515" max="515" width="55.140625" style="80" customWidth="1"/>
    <col min="516" max="516" width="2.42578125" style="80" customWidth="1"/>
    <col min="517" max="517" width="12.7109375" style="80" customWidth="1"/>
    <col min="518" max="518" width="2" style="80" customWidth="1"/>
    <col min="519" max="519" width="12.28515625" style="80" customWidth="1"/>
    <col min="520" max="520" width="3" style="80" customWidth="1"/>
    <col min="521" max="521" width="13.140625" style="80" customWidth="1"/>
    <col min="522" max="522" width="2.85546875" style="80" customWidth="1"/>
    <col min="523" max="523" width="14.28515625" style="80" customWidth="1"/>
    <col min="524" max="524" width="12.28515625" style="80" bestFit="1" customWidth="1"/>
    <col min="525" max="525" width="7.42578125" style="80" customWidth="1"/>
    <col min="526" max="526" width="19" style="80" customWidth="1"/>
    <col min="527" max="527" width="12.7109375" style="80" bestFit="1" customWidth="1"/>
    <col min="528" max="768" width="11.42578125" style="80"/>
    <col min="769" max="769" width="12.5703125" style="80" customWidth="1"/>
    <col min="770" max="770" width="3.28515625" style="80" customWidth="1"/>
    <col min="771" max="771" width="55.140625" style="80" customWidth="1"/>
    <col min="772" max="772" width="2.42578125" style="80" customWidth="1"/>
    <col min="773" max="773" width="12.7109375" style="80" customWidth="1"/>
    <col min="774" max="774" width="2" style="80" customWidth="1"/>
    <col min="775" max="775" width="12.28515625" style="80" customWidth="1"/>
    <col min="776" max="776" width="3" style="80" customWidth="1"/>
    <col min="777" max="777" width="13.140625" style="80" customWidth="1"/>
    <col min="778" max="778" width="2.85546875" style="80" customWidth="1"/>
    <col min="779" max="779" width="14.28515625" style="80" customWidth="1"/>
    <col min="780" max="780" width="12.28515625" style="80" bestFit="1" customWidth="1"/>
    <col min="781" max="781" width="7.42578125" style="80" customWidth="1"/>
    <col min="782" max="782" width="19" style="80" customWidth="1"/>
    <col min="783" max="783" width="12.7109375" style="80" bestFit="1" customWidth="1"/>
    <col min="784" max="1024" width="11.42578125" style="80"/>
    <col min="1025" max="1025" width="12.5703125" style="80" customWidth="1"/>
    <col min="1026" max="1026" width="3.28515625" style="80" customWidth="1"/>
    <col min="1027" max="1027" width="55.140625" style="80" customWidth="1"/>
    <col min="1028" max="1028" width="2.42578125" style="80" customWidth="1"/>
    <col min="1029" max="1029" width="12.7109375" style="80" customWidth="1"/>
    <col min="1030" max="1030" width="2" style="80" customWidth="1"/>
    <col min="1031" max="1031" width="12.28515625" style="80" customWidth="1"/>
    <col min="1032" max="1032" width="3" style="80" customWidth="1"/>
    <col min="1033" max="1033" width="13.140625" style="80" customWidth="1"/>
    <col min="1034" max="1034" width="2.85546875" style="80" customWidth="1"/>
    <col min="1035" max="1035" width="14.28515625" style="80" customWidth="1"/>
    <col min="1036" max="1036" width="12.28515625" style="80" bestFit="1" customWidth="1"/>
    <col min="1037" max="1037" width="7.42578125" style="80" customWidth="1"/>
    <col min="1038" max="1038" width="19" style="80" customWidth="1"/>
    <col min="1039" max="1039" width="12.7109375" style="80" bestFit="1" customWidth="1"/>
    <col min="1040" max="1280" width="11.42578125" style="80"/>
    <col min="1281" max="1281" width="12.5703125" style="80" customWidth="1"/>
    <col min="1282" max="1282" width="3.28515625" style="80" customWidth="1"/>
    <col min="1283" max="1283" width="55.140625" style="80" customWidth="1"/>
    <col min="1284" max="1284" width="2.42578125" style="80" customWidth="1"/>
    <col min="1285" max="1285" width="12.7109375" style="80" customWidth="1"/>
    <col min="1286" max="1286" width="2" style="80" customWidth="1"/>
    <col min="1287" max="1287" width="12.28515625" style="80" customWidth="1"/>
    <col min="1288" max="1288" width="3" style="80" customWidth="1"/>
    <col min="1289" max="1289" width="13.140625" style="80" customWidth="1"/>
    <col min="1290" max="1290" width="2.85546875" style="80" customWidth="1"/>
    <col min="1291" max="1291" width="14.28515625" style="80" customWidth="1"/>
    <col min="1292" max="1292" width="12.28515625" style="80" bestFit="1" customWidth="1"/>
    <col min="1293" max="1293" width="7.42578125" style="80" customWidth="1"/>
    <col min="1294" max="1294" width="19" style="80" customWidth="1"/>
    <col min="1295" max="1295" width="12.7109375" style="80" bestFit="1" customWidth="1"/>
    <col min="1296" max="1536" width="11.42578125" style="80"/>
    <col min="1537" max="1537" width="12.5703125" style="80" customWidth="1"/>
    <col min="1538" max="1538" width="3.28515625" style="80" customWidth="1"/>
    <col min="1539" max="1539" width="55.140625" style="80" customWidth="1"/>
    <col min="1540" max="1540" width="2.42578125" style="80" customWidth="1"/>
    <col min="1541" max="1541" width="12.7109375" style="80" customWidth="1"/>
    <col min="1542" max="1542" width="2" style="80" customWidth="1"/>
    <col min="1543" max="1543" width="12.28515625" style="80" customWidth="1"/>
    <col min="1544" max="1544" width="3" style="80" customWidth="1"/>
    <col min="1545" max="1545" width="13.140625" style="80" customWidth="1"/>
    <col min="1546" max="1546" width="2.85546875" style="80" customWidth="1"/>
    <col min="1547" max="1547" width="14.28515625" style="80" customWidth="1"/>
    <col min="1548" max="1548" width="12.28515625" style="80" bestFit="1" customWidth="1"/>
    <col min="1549" max="1549" width="7.42578125" style="80" customWidth="1"/>
    <col min="1550" max="1550" width="19" style="80" customWidth="1"/>
    <col min="1551" max="1551" width="12.7109375" style="80" bestFit="1" customWidth="1"/>
    <col min="1552" max="1792" width="11.42578125" style="80"/>
    <col min="1793" max="1793" width="12.5703125" style="80" customWidth="1"/>
    <col min="1794" max="1794" width="3.28515625" style="80" customWidth="1"/>
    <col min="1795" max="1795" width="55.140625" style="80" customWidth="1"/>
    <col min="1796" max="1796" width="2.42578125" style="80" customWidth="1"/>
    <col min="1797" max="1797" width="12.7109375" style="80" customWidth="1"/>
    <col min="1798" max="1798" width="2" style="80" customWidth="1"/>
    <col min="1799" max="1799" width="12.28515625" style="80" customWidth="1"/>
    <col min="1800" max="1800" width="3" style="80" customWidth="1"/>
    <col min="1801" max="1801" width="13.140625" style="80" customWidth="1"/>
    <col min="1802" max="1802" width="2.85546875" style="80" customWidth="1"/>
    <col min="1803" max="1803" width="14.28515625" style="80" customWidth="1"/>
    <col min="1804" max="1804" width="12.28515625" style="80" bestFit="1" customWidth="1"/>
    <col min="1805" max="1805" width="7.42578125" style="80" customWidth="1"/>
    <col min="1806" max="1806" width="19" style="80" customWidth="1"/>
    <col min="1807" max="1807" width="12.7109375" style="80" bestFit="1" customWidth="1"/>
    <col min="1808" max="2048" width="11.42578125" style="80"/>
    <col min="2049" max="2049" width="12.5703125" style="80" customWidth="1"/>
    <col min="2050" max="2050" width="3.28515625" style="80" customWidth="1"/>
    <col min="2051" max="2051" width="55.140625" style="80" customWidth="1"/>
    <col min="2052" max="2052" width="2.42578125" style="80" customWidth="1"/>
    <col min="2053" max="2053" width="12.7109375" style="80" customWidth="1"/>
    <col min="2054" max="2054" width="2" style="80" customWidth="1"/>
    <col min="2055" max="2055" width="12.28515625" style="80" customWidth="1"/>
    <col min="2056" max="2056" width="3" style="80" customWidth="1"/>
    <col min="2057" max="2057" width="13.140625" style="80" customWidth="1"/>
    <col min="2058" max="2058" width="2.85546875" style="80" customWidth="1"/>
    <col min="2059" max="2059" width="14.28515625" style="80" customWidth="1"/>
    <col min="2060" max="2060" width="12.28515625" style="80" bestFit="1" customWidth="1"/>
    <col min="2061" max="2061" width="7.42578125" style="80" customWidth="1"/>
    <col min="2062" max="2062" width="19" style="80" customWidth="1"/>
    <col min="2063" max="2063" width="12.7109375" style="80" bestFit="1" customWidth="1"/>
    <col min="2064" max="2304" width="11.42578125" style="80"/>
    <col min="2305" max="2305" width="12.5703125" style="80" customWidth="1"/>
    <col min="2306" max="2306" width="3.28515625" style="80" customWidth="1"/>
    <col min="2307" max="2307" width="55.140625" style="80" customWidth="1"/>
    <col min="2308" max="2308" width="2.42578125" style="80" customWidth="1"/>
    <col min="2309" max="2309" width="12.7109375" style="80" customWidth="1"/>
    <col min="2310" max="2310" width="2" style="80" customWidth="1"/>
    <col min="2311" max="2311" width="12.28515625" style="80" customWidth="1"/>
    <col min="2312" max="2312" width="3" style="80" customWidth="1"/>
    <col min="2313" max="2313" width="13.140625" style="80" customWidth="1"/>
    <col min="2314" max="2314" width="2.85546875" style="80" customWidth="1"/>
    <col min="2315" max="2315" width="14.28515625" style="80" customWidth="1"/>
    <col min="2316" max="2316" width="12.28515625" style="80" bestFit="1" customWidth="1"/>
    <col min="2317" max="2317" width="7.42578125" style="80" customWidth="1"/>
    <col min="2318" max="2318" width="19" style="80" customWidth="1"/>
    <col min="2319" max="2319" width="12.7109375" style="80" bestFit="1" customWidth="1"/>
    <col min="2320" max="2560" width="11.42578125" style="80"/>
    <col min="2561" max="2561" width="12.5703125" style="80" customWidth="1"/>
    <col min="2562" max="2562" width="3.28515625" style="80" customWidth="1"/>
    <col min="2563" max="2563" width="55.140625" style="80" customWidth="1"/>
    <col min="2564" max="2564" width="2.42578125" style="80" customWidth="1"/>
    <col min="2565" max="2565" width="12.7109375" style="80" customWidth="1"/>
    <col min="2566" max="2566" width="2" style="80" customWidth="1"/>
    <col min="2567" max="2567" width="12.28515625" style="80" customWidth="1"/>
    <col min="2568" max="2568" width="3" style="80" customWidth="1"/>
    <col min="2569" max="2569" width="13.140625" style="80" customWidth="1"/>
    <col min="2570" max="2570" width="2.85546875" style="80" customWidth="1"/>
    <col min="2571" max="2571" width="14.28515625" style="80" customWidth="1"/>
    <col min="2572" max="2572" width="12.28515625" style="80" bestFit="1" customWidth="1"/>
    <col min="2573" max="2573" width="7.42578125" style="80" customWidth="1"/>
    <col min="2574" max="2574" width="19" style="80" customWidth="1"/>
    <col min="2575" max="2575" width="12.7109375" style="80" bestFit="1" customWidth="1"/>
    <col min="2576" max="2816" width="11.42578125" style="80"/>
    <col min="2817" max="2817" width="12.5703125" style="80" customWidth="1"/>
    <col min="2818" max="2818" width="3.28515625" style="80" customWidth="1"/>
    <col min="2819" max="2819" width="55.140625" style="80" customWidth="1"/>
    <col min="2820" max="2820" width="2.42578125" style="80" customWidth="1"/>
    <col min="2821" max="2821" width="12.7109375" style="80" customWidth="1"/>
    <col min="2822" max="2822" width="2" style="80" customWidth="1"/>
    <col min="2823" max="2823" width="12.28515625" style="80" customWidth="1"/>
    <col min="2824" max="2824" width="3" style="80" customWidth="1"/>
    <col min="2825" max="2825" width="13.140625" style="80" customWidth="1"/>
    <col min="2826" max="2826" width="2.85546875" style="80" customWidth="1"/>
    <col min="2827" max="2827" width="14.28515625" style="80" customWidth="1"/>
    <col min="2828" max="2828" width="12.28515625" style="80" bestFit="1" customWidth="1"/>
    <col min="2829" max="2829" width="7.42578125" style="80" customWidth="1"/>
    <col min="2830" max="2830" width="19" style="80" customWidth="1"/>
    <col min="2831" max="2831" width="12.7109375" style="80" bestFit="1" customWidth="1"/>
    <col min="2832" max="3072" width="11.42578125" style="80"/>
    <col min="3073" max="3073" width="12.5703125" style="80" customWidth="1"/>
    <col min="3074" max="3074" width="3.28515625" style="80" customWidth="1"/>
    <col min="3075" max="3075" width="55.140625" style="80" customWidth="1"/>
    <col min="3076" max="3076" width="2.42578125" style="80" customWidth="1"/>
    <col min="3077" max="3077" width="12.7109375" style="80" customWidth="1"/>
    <col min="3078" max="3078" width="2" style="80" customWidth="1"/>
    <col min="3079" max="3079" width="12.28515625" style="80" customWidth="1"/>
    <col min="3080" max="3080" width="3" style="80" customWidth="1"/>
    <col min="3081" max="3081" width="13.140625" style="80" customWidth="1"/>
    <col min="3082" max="3082" width="2.85546875" style="80" customWidth="1"/>
    <col min="3083" max="3083" width="14.28515625" style="80" customWidth="1"/>
    <col min="3084" max="3084" width="12.28515625" style="80" bestFit="1" customWidth="1"/>
    <col min="3085" max="3085" width="7.42578125" style="80" customWidth="1"/>
    <col min="3086" max="3086" width="19" style="80" customWidth="1"/>
    <col min="3087" max="3087" width="12.7109375" style="80" bestFit="1" customWidth="1"/>
    <col min="3088" max="3328" width="11.42578125" style="80"/>
    <col min="3329" max="3329" width="12.5703125" style="80" customWidth="1"/>
    <col min="3330" max="3330" width="3.28515625" style="80" customWidth="1"/>
    <col min="3331" max="3331" width="55.140625" style="80" customWidth="1"/>
    <col min="3332" max="3332" width="2.42578125" style="80" customWidth="1"/>
    <col min="3333" max="3333" width="12.7109375" style="80" customWidth="1"/>
    <col min="3334" max="3334" width="2" style="80" customWidth="1"/>
    <col min="3335" max="3335" width="12.28515625" style="80" customWidth="1"/>
    <col min="3336" max="3336" width="3" style="80" customWidth="1"/>
    <col min="3337" max="3337" width="13.140625" style="80" customWidth="1"/>
    <col min="3338" max="3338" width="2.85546875" style="80" customWidth="1"/>
    <col min="3339" max="3339" width="14.28515625" style="80" customWidth="1"/>
    <col min="3340" max="3340" width="12.28515625" style="80" bestFit="1" customWidth="1"/>
    <col min="3341" max="3341" width="7.42578125" style="80" customWidth="1"/>
    <col min="3342" max="3342" width="19" style="80" customWidth="1"/>
    <col min="3343" max="3343" width="12.7109375" style="80" bestFit="1" customWidth="1"/>
    <col min="3344" max="3584" width="11.42578125" style="80"/>
    <col min="3585" max="3585" width="12.5703125" style="80" customWidth="1"/>
    <col min="3586" max="3586" width="3.28515625" style="80" customWidth="1"/>
    <col min="3587" max="3587" width="55.140625" style="80" customWidth="1"/>
    <col min="3588" max="3588" width="2.42578125" style="80" customWidth="1"/>
    <col min="3589" max="3589" width="12.7109375" style="80" customWidth="1"/>
    <col min="3590" max="3590" width="2" style="80" customWidth="1"/>
    <col min="3591" max="3591" width="12.28515625" style="80" customWidth="1"/>
    <col min="3592" max="3592" width="3" style="80" customWidth="1"/>
    <col min="3593" max="3593" width="13.140625" style="80" customWidth="1"/>
    <col min="3594" max="3594" width="2.85546875" style="80" customWidth="1"/>
    <col min="3595" max="3595" width="14.28515625" style="80" customWidth="1"/>
    <col min="3596" max="3596" width="12.28515625" style="80" bestFit="1" customWidth="1"/>
    <col min="3597" max="3597" width="7.42578125" style="80" customWidth="1"/>
    <col min="3598" max="3598" width="19" style="80" customWidth="1"/>
    <col min="3599" max="3599" width="12.7109375" style="80" bestFit="1" customWidth="1"/>
    <col min="3600" max="3840" width="11.42578125" style="80"/>
    <col min="3841" max="3841" width="12.5703125" style="80" customWidth="1"/>
    <col min="3842" max="3842" width="3.28515625" style="80" customWidth="1"/>
    <col min="3843" max="3843" width="55.140625" style="80" customWidth="1"/>
    <col min="3844" max="3844" width="2.42578125" style="80" customWidth="1"/>
    <col min="3845" max="3845" width="12.7109375" style="80" customWidth="1"/>
    <col min="3846" max="3846" width="2" style="80" customWidth="1"/>
    <col min="3847" max="3847" width="12.28515625" style="80" customWidth="1"/>
    <col min="3848" max="3848" width="3" style="80" customWidth="1"/>
    <col min="3849" max="3849" width="13.140625" style="80" customWidth="1"/>
    <col min="3850" max="3850" width="2.85546875" style="80" customWidth="1"/>
    <col min="3851" max="3851" width="14.28515625" style="80" customWidth="1"/>
    <col min="3852" max="3852" width="12.28515625" style="80" bestFit="1" customWidth="1"/>
    <col min="3853" max="3853" width="7.42578125" style="80" customWidth="1"/>
    <col min="3854" max="3854" width="19" style="80" customWidth="1"/>
    <col min="3855" max="3855" width="12.7109375" style="80" bestFit="1" customWidth="1"/>
    <col min="3856" max="4096" width="11.42578125" style="80"/>
    <col min="4097" max="4097" width="12.5703125" style="80" customWidth="1"/>
    <col min="4098" max="4098" width="3.28515625" style="80" customWidth="1"/>
    <col min="4099" max="4099" width="55.140625" style="80" customWidth="1"/>
    <col min="4100" max="4100" width="2.42578125" style="80" customWidth="1"/>
    <col min="4101" max="4101" width="12.7109375" style="80" customWidth="1"/>
    <col min="4102" max="4102" width="2" style="80" customWidth="1"/>
    <col min="4103" max="4103" width="12.28515625" style="80" customWidth="1"/>
    <col min="4104" max="4104" width="3" style="80" customWidth="1"/>
    <col min="4105" max="4105" width="13.140625" style="80" customWidth="1"/>
    <col min="4106" max="4106" width="2.85546875" style="80" customWidth="1"/>
    <col min="4107" max="4107" width="14.28515625" style="80" customWidth="1"/>
    <col min="4108" max="4108" width="12.28515625" style="80" bestFit="1" customWidth="1"/>
    <col min="4109" max="4109" width="7.42578125" style="80" customWidth="1"/>
    <col min="4110" max="4110" width="19" style="80" customWidth="1"/>
    <col min="4111" max="4111" width="12.7109375" style="80" bestFit="1" customWidth="1"/>
    <col min="4112" max="4352" width="11.42578125" style="80"/>
    <col min="4353" max="4353" width="12.5703125" style="80" customWidth="1"/>
    <col min="4354" max="4354" width="3.28515625" style="80" customWidth="1"/>
    <col min="4355" max="4355" width="55.140625" style="80" customWidth="1"/>
    <col min="4356" max="4356" width="2.42578125" style="80" customWidth="1"/>
    <col min="4357" max="4357" width="12.7109375" style="80" customWidth="1"/>
    <col min="4358" max="4358" width="2" style="80" customWidth="1"/>
    <col min="4359" max="4359" width="12.28515625" style="80" customWidth="1"/>
    <col min="4360" max="4360" width="3" style="80" customWidth="1"/>
    <col min="4361" max="4361" width="13.140625" style="80" customWidth="1"/>
    <col min="4362" max="4362" width="2.85546875" style="80" customWidth="1"/>
    <col min="4363" max="4363" width="14.28515625" style="80" customWidth="1"/>
    <col min="4364" max="4364" width="12.28515625" style="80" bestFit="1" customWidth="1"/>
    <col min="4365" max="4365" width="7.42578125" style="80" customWidth="1"/>
    <col min="4366" max="4366" width="19" style="80" customWidth="1"/>
    <col min="4367" max="4367" width="12.7109375" style="80" bestFit="1" customWidth="1"/>
    <col min="4368" max="4608" width="11.42578125" style="80"/>
    <col min="4609" max="4609" width="12.5703125" style="80" customWidth="1"/>
    <col min="4610" max="4610" width="3.28515625" style="80" customWidth="1"/>
    <col min="4611" max="4611" width="55.140625" style="80" customWidth="1"/>
    <col min="4612" max="4612" width="2.42578125" style="80" customWidth="1"/>
    <col min="4613" max="4613" width="12.7109375" style="80" customWidth="1"/>
    <col min="4614" max="4614" width="2" style="80" customWidth="1"/>
    <col min="4615" max="4615" width="12.28515625" style="80" customWidth="1"/>
    <col min="4616" max="4616" width="3" style="80" customWidth="1"/>
    <col min="4617" max="4617" width="13.140625" style="80" customWidth="1"/>
    <col min="4618" max="4618" width="2.85546875" style="80" customWidth="1"/>
    <col min="4619" max="4619" width="14.28515625" style="80" customWidth="1"/>
    <col min="4620" max="4620" width="12.28515625" style="80" bestFit="1" customWidth="1"/>
    <col min="4621" max="4621" width="7.42578125" style="80" customWidth="1"/>
    <col min="4622" max="4622" width="19" style="80" customWidth="1"/>
    <col min="4623" max="4623" width="12.7109375" style="80" bestFit="1" customWidth="1"/>
    <col min="4624" max="4864" width="11.42578125" style="80"/>
    <col min="4865" max="4865" width="12.5703125" style="80" customWidth="1"/>
    <col min="4866" max="4866" width="3.28515625" style="80" customWidth="1"/>
    <col min="4867" max="4867" width="55.140625" style="80" customWidth="1"/>
    <col min="4868" max="4868" width="2.42578125" style="80" customWidth="1"/>
    <col min="4869" max="4869" width="12.7109375" style="80" customWidth="1"/>
    <col min="4870" max="4870" width="2" style="80" customWidth="1"/>
    <col min="4871" max="4871" width="12.28515625" style="80" customWidth="1"/>
    <col min="4872" max="4872" width="3" style="80" customWidth="1"/>
    <col min="4873" max="4873" width="13.140625" style="80" customWidth="1"/>
    <col min="4874" max="4874" width="2.85546875" style="80" customWidth="1"/>
    <col min="4875" max="4875" width="14.28515625" style="80" customWidth="1"/>
    <col min="4876" max="4876" width="12.28515625" style="80" bestFit="1" customWidth="1"/>
    <col min="4877" max="4877" width="7.42578125" style="80" customWidth="1"/>
    <col min="4878" max="4878" width="19" style="80" customWidth="1"/>
    <col min="4879" max="4879" width="12.7109375" style="80" bestFit="1" customWidth="1"/>
    <col min="4880" max="5120" width="11.42578125" style="80"/>
    <col min="5121" max="5121" width="12.5703125" style="80" customWidth="1"/>
    <col min="5122" max="5122" width="3.28515625" style="80" customWidth="1"/>
    <col min="5123" max="5123" width="55.140625" style="80" customWidth="1"/>
    <col min="5124" max="5124" width="2.42578125" style="80" customWidth="1"/>
    <col min="5125" max="5125" width="12.7109375" style="80" customWidth="1"/>
    <col min="5126" max="5126" width="2" style="80" customWidth="1"/>
    <col min="5127" max="5127" width="12.28515625" style="80" customWidth="1"/>
    <col min="5128" max="5128" width="3" style="80" customWidth="1"/>
    <col min="5129" max="5129" width="13.140625" style="80" customWidth="1"/>
    <col min="5130" max="5130" width="2.85546875" style="80" customWidth="1"/>
    <col min="5131" max="5131" width="14.28515625" style="80" customWidth="1"/>
    <col min="5132" max="5132" width="12.28515625" style="80" bestFit="1" customWidth="1"/>
    <col min="5133" max="5133" width="7.42578125" style="80" customWidth="1"/>
    <col min="5134" max="5134" width="19" style="80" customWidth="1"/>
    <col min="5135" max="5135" width="12.7109375" style="80" bestFit="1" customWidth="1"/>
    <col min="5136" max="5376" width="11.42578125" style="80"/>
    <col min="5377" max="5377" width="12.5703125" style="80" customWidth="1"/>
    <col min="5378" max="5378" width="3.28515625" style="80" customWidth="1"/>
    <col min="5379" max="5379" width="55.140625" style="80" customWidth="1"/>
    <col min="5380" max="5380" width="2.42578125" style="80" customWidth="1"/>
    <col min="5381" max="5381" width="12.7109375" style="80" customWidth="1"/>
    <col min="5382" max="5382" width="2" style="80" customWidth="1"/>
    <col min="5383" max="5383" width="12.28515625" style="80" customWidth="1"/>
    <col min="5384" max="5384" width="3" style="80" customWidth="1"/>
    <col min="5385" max="5385" width="13.140625" style="80" customWidth="1"/>
    <col min="5386" max="5386" width="2.85546875" style="80" customWidth="1"/>
    <col min="5387" max="5387" width="14.28515625" style="80" customWidth="1"/>
    <col min="5388" max="5388" width="12.28515625" style="80" bestFit="1" customWidth="1"/>
    <col min="5389" max="5389" width="7.42578125" style="80" customWidth="1"/>
    <col min="5390" max="5390" width="19" style="80" customWidth="1"/>
    <col min="5391" max="5391" width="12.7109375" style="80" bestFit="1" customWidth="1"/>
    <col min="5392" max="5632" width="11.42578125" style="80"/>
    <col min="5633" max="5633" width="12.5703125" style="80" customWidth="1"/>
    <col min="5634" max="5634" width="3.28515625" style="80" customWidth="1"/>
    <col min="5635" max="5635" width="55.140625" style="80" customWidth="1"/>
    <col min="5636" max="5636" width="2.42578125" style="80" customWidth="1"/>
    <col min="5637" max="5637" width="12.7109375" style="80" customWidth="1"/>
    <col min="5638" max="5638" width="2" style="80" customWidth="1"/>
    <col min="5639" max="5639" width="12.28515625" style="80" customWidth="1"/>
    <col min="5640" max="5640" width="3" style="80" customWidth="1"/>
    <col min="5641" max="5641" width="13.140625" style="80" customWidth="1"/>
    <col min="5642" max="5642" width="2.85546875" style="80" customWidth="1"/>
    <col min="5643" max="5643" width="14.28515625" style="80" customWidth="1"/>
    <col min="5644" max="5644" width="12.28515625" style="80" bestFit="1" customWidth="1"/>
    <col min="5645" max="5645" width="7.42578125" style="80" customWidth="1"/>
    <col min="5646" max="5646" width="19" style="80" customWidth="1"/>
    <col min="5647" max="5647" width="12.7109375" style="80" bestFit="1" customWidth="1"/>
    <col min="5648" max="5888" width="11.42578125" style="80"/>
    <col min="5889" max="5889" width="12.5703125" style="80" customWidth="1"/>
    <col min="5890" max="5890" width="3.28515625" style="80" customWidth="1"/>
    <col min="5891" max="5891" width="55.140625" style="80" customWidth="1"/>
    <col min="5892" max="5892" width="2.42578125" style="80" customWidth="1"/>
    <col min="5893" max="5893" width="12.7109375" style="80" customWidth="1"/>
    <col min="5894" max="5894" width="2" style="80" customWidth="1"/>
    <col min="5895" max="5895" width="12.28515625" style="80" customWidth="1"/>
    <col min="5896" max="5896" width="3" style="80" customWidth="1"/>
    <col min="5897" max="5897" width="13.140625" style="80" customWidth="1"/>
    <col min="5898" max="5898" width="2.85546875" style="80" customWidth="1"/>
    <col min="5899" max="5899" width="14.28515625" style="80" customWidth="1"/>
    <col min="5900" max="5900" width="12.28515625" style="80" bestFit="1" customWidth="1"/>
    <col min="5901" max="5901" width="7.42578125" style="80" customWidth="1"/>
    <col min="5902" max="5902" width="19" style="80" customWidth="1"/>
    <col min="5903" max="5903" width="12.7109375" style="80" bestFit="1" customWidth="1"/>
    <col min="5904" max="6144" width="11.42578125" style="80"/>
    <col min="6145" max="6145" width="12.5703125" style="80" customWidth="1"/>
    <col min="6146" max="6146" width="3.28515625" style="80" customWidth="1"/>
    <col min="6147" max="6147" width="55.140625" style="80" customWidth="1"/>
    <col min="6148" max="6148" width="2.42578125" style="80" customWidth="1"/>
    <col min="6149" max="6149" width="12.7109375" style="80" customWidth="1"/>
    <col min="6150" max="6150" width="2" style="80" customWidth="1"/>
    <col min="6151" max="6151" width="12.28515625" style="80" customWidth="1"/>
    <col min="6152" max="6152" width="3" style="80" customWidth="1"/>
    <col min="6153" max="6153" width="13.140625" style="80" customWidth="1"/>
    <col min="6154" max="6154" width="2.85546875" style="80" customWidth="1"/>
    <col min="6155" max="6155" width="14.28515625" style="80" customWidth="1"/>
    <col min="6156" max="6156" width="12.28515625" style="80" bestFit="1" customWidth="1"/>
    <col min="6157" max="6157" width="7.42578125" style="80" customWidth="1"/>
    <col min="6158" max="6158" width="19" style="80" customWidth="1"/>
    <col min="6159" max="6159" width="12.7109375" style="80" bestFit="1" customWidth="1"/>
    <col min="6160" max="6400" width="11.42578125" style="80"/>
    <col min="6401" max="6401" width="12.5703125" style="80" customWidth="1"/>
    <col min="6402" max="6402" width="3.28515625" style="80" customWidth="1"/>
    <col min="6403" max="6403" width="55.140625" style="80" customWidth="1"/>
    <col min="6404" max="6404" width="2.42578125" style="80" customWidth="1"/>
    <col min="6405" max="6405" width="12.7109375" style="80" customWidth="1"/>
    <col min="6406" max="6406" width="2" style="80" customWidth="1"/>
    <col min="6407" max="6407" width="12.28515625" style="80" customWidth="1"/>
    <col min="6408" max="6408" width="3" style="80" customWidth="1"/>
    <col min="6409" max="6409" width="13.140625" style="80" customWidth="1"/>
    <col min="6410" max="6410" width="2.85546875" style="80" customWidth="1"/>
    <col min="6411" max="6411" width="14.28515625" style="80" customWidth="1"/>
    <col min="6412" max="6412" width="12.28515625" style="80" bestFit="1" customWidth="1"/>
    <col min="6413" max="6413" width="7.42578125" style="80" customWidth="1"/>
    <col min="6414" max="6414" width="19" style="80" customWidth="1"/>
    <col min="6415" max="6415" width="12.7109375" style="80" bestFit="1" customWidth="1"/>
    <col min="6416" max="6656" width="11.42578125" style="80"/>
    <col min="6657" max="6657" width="12.5703125" style="80" customWidth="1"/>
    <col min="6658" max="6658" width="3.28515625" style="80" customWidth="1"/>
    <col min="6659" max="6659" width="55.140625" style="80" customWidth="1"/>
    <col min="6660" max="6660" width="2.42578125" style="80" customWidth="1"/>
    <col min="6661" max="6661" width="12.7109375" style="80" customWidth="1"/>
    <col min="6662" max="6662" width="2" style="80" customWidth="1"/>
    <col min="6663" max="6663" width="12.28515625" style="80" customWidth="1"/>
    <col min="6664" max="6664" width="3" style="80" customWidth="1"/>
    <col min="6665" max="6665" width="13.140625" style="80" customWidth="1"/>
    <col min="6666" max="6666" width="2.85546875" style="80" customWidth="1"/>
    <col min="6667" max="6667" width="14.28515625" style="80" customWidth="1"/>
    <col min="6668" max="6668" width="12.28515625" style="80" bestFit="1" customWidth="1"/>
    <col min="6669" max="6669" width="7.42578125" style="80" customWidth="1"/>
    <col min="6670" max="6670" width="19" style="80" customWidth="1"/>
    <col min="6671" max="6671" width="12.7109375" style="80" bestFit="1" customWidth="1"/>
    <col min="6672" max="6912" width="11.42578125" style="80"/>
    <col min="6913" max="6913" width="12.5703125" style="80" customWidth="1"/>
    <col min="6914" max="6914" width="3.28515625" style="80" customWidth="1"/>
    <col min="6915" max="6915" width="55.140625" style="80" customWidth="1"/>
    <col min="6916" max="6916" width="2.42578125" style="80" customWidth="1"/>
    <col min="6917" max="6917" width="12.7109375" style="80" customWidth="1"/>
    <col min="6918" max="6918" width="2" style="80" customWidth="1"/>
    <col min="6919" max="6919" width="12.28515625" style="80" customWidth="1"/>
    <col min="6920" max="6920" width="3" style="80" customWidth="1"/>
    <col min="6921" max="6921" width="13.140625" style="80" customWidth="1"/>
    <col min="6922" max="6922" width="2.85546875" style="80" customWidth="1"/>
    <col min="6923" max="6923" width="14.28515625" style="80" customWidth="1"/>
    <col min="6924" max="6924" width="12.28515625" style="80" bestFit="1" customWidth="1"/>
    <col min="6925" max="6925" width="7.42578125" style="80" customWidth="1"/>
    <col min="6926" max="6926" width="19" style="80" customWidth="1"/>
    <col min="6927" max="6927" width="12.7109375" style="80" bestFit="1" customWidth="1"/>
    <col min="6928" max="7168" width="11.42578125" style="80"/>
    <col min="7169" max="7169" width="12.5703125" style="80" customWidth="1"/>
    <col min="7170" max="7170" width="3.28515625" style="80" customWidth="1"/>
    <col min="7171" max="7171" width="55.140625" style="80" customWidth="1"/>
    <col min="7172" max="7172" width="2.42578125" style="80" customWidth="1"/>
    <col min="7173" max="7173" width="12.7109375" style="80" customWidth="1"/>
    <col min="7174" max="7174" width="2" style="80" customWidth="1"/>
    <col min="7175" max="7175" width="12.28515625" style="80" customWidth="1"/>
    <col min="7176" max="7176" width="3" style="80" customWidth="1"/>
    <col min="7177" max="7177" width="13.140625" style="80" customWidth="1"/>
    <col min="7178" max="7178" width="2.85546875" style="80" customWidth="1"/>
    <col min="7179" max="7179" width="14.28515625" style="80" customWidth="1"/>
    <col min="7180" max="7180" width="12.28515625" style="80" bestFit="1" customWidth="1"/>
    <col min="7181" max="7181" width="7.42578125" style="80" customWidth="1"/>
    <col min="7182" max="7182" width="19" style="80" customWidth="1"/>
    <col min="7183" max="7183" width="12.7109375" style="80" bestFit="1" customWidth="1"/>
    <col min="7184" max="7424" width="11.42578125" style="80"/>
    <col min="7425" max="7425" width="12.5703125" style="80" customWidth="1"/>
    <col min="7426" max="7426" width="3.28515625" style="80" customWidth="1"/>
    <col min="7427" max="7427" width="55.140625" style="80" customWidth="1"/>
    <col min="7428" max="7428" width="2.42578125" style="80" customWidth="1"/>
    <col min="7429" max="7429" width="12.7109375" style="80" customWidth="1"/>
    <col min="7430" max="7430" width="2" style="80" customWidth="1"/>
    <col min="7431" max="7431" width="12.28515625" style="80" customWidth="1"/>
    <col min="7432" max="7432" width="3" style="80" customWidth="1"/>
    <col min="7433" max="7433" width="13.140625" style="80" customWidth="1"/>
    <col min="7434" max="7434" width="2.85546875" style="80" customWidth="1"/>
    <col min="7435" max="7435" width="14.28515625" style="80" customWidth="1"/>
    <col min="7436" max="7436" width="12.28515625" style="80" bestFit="1" customWidth="1"/>
    <col min="7437" max="7437" width="7.42578125" style="80" customWidth="1"/>
    <col min="7438" max="7438" width="19" style="80" customWidth="1"/>
    <col min="7439" max="7439" width="12.7109375" style="80" bestFit="1" customWidth="1"/>
    <col min="7440" max="7680" width="11.42578125" style="80"/>
    <col min="7681" max="7681" width="12.5703125" style="80" customWidth="1"/>
    <col min="7682" max="7682" width="3.28515625" style="80" customWidth="1"/>
    <col min="7683" max="7683" width="55.140625" style="80" customWidth="1"/>
    <col min="7684" max="7684" width="2.42578125" style="80" customWidth="1"/>
    <col min="7685" max="7685" width="12.7109375" style="80" customWidth="1"/>
    <col min="7686" max="7686" width="2" style="80" customWidth="1"/>
    <col min="7687" max="7687" width="12.28515625" style="80" customWidth="1"/>
    <col min="7688" max="7688" width="3" style="80" customWidth="1"/>
    <col min="7689" max="7689" width="13.140625" style="80" customWidth="1"/>
    <col min="7690" max="7690" width="2.85546875" style="80" customWidth="1"/>
    <col min="7691" max="7691" width="14.28515625" style="80" customWidth="1"/>
    <col min="7692" max="7692" width="12.28515625" style="80" bestFit="1" customWidth="1"/>
    <col min="7693" max="7693" width="7.42578125" style="80" customWidth="1"/>
    <col min="7694" max="7694" width="19" style="80" customWidth="1"/>
    <col min="7695" max="7695" width="12.7109375" style="80" bestFit="1" customWidth="1"/>
    <col min="7696" max="7936" width="11.42578125" style="80"/>
    <col min="7937" max="7937" width="12.5703125" style="80" customWidth="1"/>
    <col min="7938" max="7938" width="3.28515625" style="80" customWidth="1"/>
    <col min="7939" max="7939" width="55.140625" style="80" customWidth="1"/>
    <col min="7940" max="7940" width="2.42578125" style="80" customWidth="1"/>
    <col min="7941" max="7941" width="12.7109375" style="80" customWidth="1"/>
    <col min="7942" max="7942" width="2" style="80" customWidth="1"/>
    <col min="7943" max="7943" width="12.28515625" style="80" customWidth="1"/>
    <col min="7944" max="7944" width="3" style="80" customWidth="1"/>
    <col min="7945" max="7945" width="13.140625" style="80" customWidth="1"/>
    <col min="7946" max="7946" width="2.85546875" style="80" customWidth="1"/>
    <col min="7947" max="7947" width="14.28515625" style="80" customWidth="1"/>
    <col min="7948" max="7948" width="12.28515625" style="80" bestFit="1" customWidth="1"/>
    <col min="7949" max="7949" width="7.42578125" style="80" customWidth="1"/>
    <col min="7950" max="7950" width="19" style="80" customWidth="1"/>
    <col min="7951" max="7951" width="12.7109375" style="80" bestFit="1" customWidth="1"/>
    <col min="7952" max="8192" width="11.42578125" style="80"/>
    <col min="8193" max="8193" width="12.5703125" style="80" customWidth="1"/>
    <col min="8194" max="8194" width="3.28515625" style="80" customWidth="1"/>
    <col min="8195" max="8195" width="55.140625" style="80" customWidth="1"/>
    <col min="8196" max="8196" width="2.42578125" style="80" customWidth="1"/>
    <col min="8197" max="8197" width="12.7109375" style="80" customWidth="1"/>
    <col min="8198" max="8198" width="2" style="80" customWidth="1"/>
    <col min="8199" max="8199" width="12.28515625" style="80" customWidth="1"/>
    <col min="8200" max="8200" width="3" style="80" customWidth="1"/>
    <col min="8201" max="8201" width="13.140625" style="80" customWidth="1"/>
    <col min="8202" max="8202" width="2.85546875" style="80" customWidth="1"/>
    <col min="8203" max="8203" width="14.28515625" style="80" customWidth="1"/>
    <col min="8204" max="8204" width="12.28515625" style="80" bestFit="1" customWidth="1"/>
    <col min="8205" max="8205" width="7.42578125" style="80" customWidth="1"/>
    <col min="8206" max="8206" width="19" style="80" customWidth="1"/>
    <col min="8207" max="8207" width="12.7109375" style="80" bestFit="1" customWidth="1"/>
    <col min="8208" max="8448" width="11.42578125" style="80"/>
    <col min="8449" max="8449" width="12.5703125" style="80" customWidth="1"/>
    <col min="8450" max="8450" width="3.28515625" style="80" customWidth="1"/>
    <col min="8451" max="8451" width="55.140625" style="80" customWidth="1"/>
    <col min="8452" max="8452" width="2.42578125" style="80" customWidth="1"/>
    <col min="8453" max="8453" width="12.7109375" style="80" customWidth="1"/>
    <col min="8454" max="8454" width="2" style="80" customWidth="1"/>
    <col min="8455" max="8455" width="12.28515625" style="80" customWidth="1"/>
    <col min="8456" max="8456" width="3" style="80" customWidth="1"/>
    <col min="8457" max="8457" width="13.140625" style="80" customWidth="1"/>
    <col min="8458" max="8458" width="2.85546875" style="80" customWidth="1"/>
    <col min="8459" max="8459" width="14.28515625" style="80" customWidth="1"/>
    <col min="8460" max="8460" width="12.28515625" style="80" bestFit="1" customWidth="1"/>
    <col min="8461" max="8461" width="7.42578125" style="80" customWidth="1"/>
    <col min="8462" max="8462" width="19" style="80" customWidth="1"/>
    <col min="8463" max="8463" width="12.7109375" style="80" bestFit="1" customWidth="1"/>
    <col min="8464" max="8704" width="11.42578125" style="80"/>
    <col min="8705" max="8705" width="12.5703125" style="80" customWidth="1"/>
    <col min="8706" max="8706" width="3.28515625" style="80" customWidth="1"/>
    <col min="8707" max="8707" width="55.140625" style="80" customWidth="1"/>
    <col min="8708" max="8708" width="2.42578125" style="80" customWidth="1"/>
    <col min="8709" max="8709" width="12.7109375" style="80" customWidth="1"/>
    <col min="8710" max="8710" width="2" style="80" customWidth="1"/>
    <col min="8711" max="8711" width="12.28515625" style="80" customWidth="1"/>
    <col min="8712" max="8712" width="3" style="80" customWidth="1"/>
    <col min="8713" max="8713" width="13.140625" style="80" customWidth="1"/>
    <col min="8714" max="8714" width="2.85546875" style="80" customWidth="1"/>
    <col min="8715" max="8715" width="14.28515625" style="80" customWidth="1"/>
    <col min="8716" max="8716" width="12.28515625" style="80" bestFit="1" customWidth="1"/>
    <col min="8717" max="8717" width="7.42578125" style="80" customWidth="1"/>
    <col min="8718" max="8718" width="19" style="80" customWidth="1"/>
    <col min="8719" max="8719" width="12.7109375" style="80" bestFit="1" customWidth="1"/>
    <col min="8720" max="8960" width="11.42578125" style="80"/>
    <col min="8961" max="8961" width="12.5703125" style="80" customWidth="1"/>
    <col min="8962" max="8962" width="3.28515625" style="80" customWidth="1"/>
    <col min="8963" max="8963" width="55.140625" style="80" customWidth="1"/>
    <col min="8964" max="8964" width="2.42578125" style="80" customWidth="1"/>
    <col min="8965" max="8965" width="12.7109375" style="80" customWidth="1"/>
    <col min="8966" max="8966" width="2" style="80" customWidth="1"/>
    <col min="8967" max="8967" width="12.28515625" style="80" customWidth="1"/>
    <col min="8968" max="8968" width="3" style="80" customWidth="1"/>
    <col min="8969" max="8969" width="13.140625" style="80" customWidth="1"/>
    <col min="8970" max="8970" width="2.85546875" style="80" customWidth="1"/>
    <col min="8971" max="8971" width="14.28515625" style="80" customWidth="1"/>
    <col min="8972" max="8972" width="12.28515625" style="80" bestFit="1" customWidth="1"/>
    <col min="8973" max="8973" width="7.42578125" style="80" customWidth="1"/>
    <col min="8974" max="8974" width="19" style="80" customWidth="1"/>
    <col min="8975" max="8975" width="12.7109375" style="80" bestFit="1" customWidth="1"/>
    <col min="8976" max="9216" width="11.42578125" style="80"/>
    <col min="9217" max="9217" width="12.5703125" style="80" customWidth="1"/>
    <col min="9218" max="9218" width="3.28515625" style="80" customWidth="1"/>
    <col min="9219" max="9219" width="55.140625" style="80" customWidth="1"/>
    <col min="9220" max="9220" width="2.42578125" style="80" customWidth="1"/>
    <col min="9221" max="9221" width="12.7109375" style="80" customWidth="1"/>
    <col min="9222" max="9222" width="2" style="80" customWidth="1"/>
    <col min="9223" max="9223" width="12.28515625" style="80" customWidth="1"/>
    <col min="9224" max="9224" width="3" style="80" customWidth="1"/>
    <col min="9225" max="9225" width="13.140625" style="80" customWidth="1"/>
    <col min="9226" max="9226" width="2.85546875" style="80" customWidth="1"/>
    <col min="9227" max="9227" width="14.28515625" style="80" customWidth="1"/>
    <col min="9228" max="9228" width="12.28515625" style="80" bestFit="1" customWidth="1"/>
    <col min="9229" max="9229" width="7.42578125" style="80" customWidth="1"/>
    <col min="9230" max="9230" width="19" style="80" customWidth="1"/>
    <col min="9231" max="9231" width="12.7109375" style="80" bestFit="1" customWidth="1"/>
    <col min="9232" max="9472" width="11.42578125" style="80"/>
    <col min="9473" max="9473" width="12.5703125" style="80" customWidth="1"/>
    <col min="9474" max="9474" width="3.28515625" style="80" customWidth="1"/>
    <col min="9475" max="9475" width="55.140625" style="80" customWidth="1"/>
    <col min="9476" max="9476" width="2.42578125" style="80" customWidth="1"/>
    <col min="9477" max="9477" width="12.7109375" style="80" customWidth="1"/>
    <col min="9478" max="9478" width="2" style="80" customWidth="1"/>
    <col min="9479" max="9479" width="12.28515625" style="80" customWidth="1"/>
    <col min="9480" max="9480" width="3" style="80" customWidth="1"/>
    <col min="9481" max="9481" width="13.140625" style="80" customWidth="1"/>
    <col min="9482" max="9482" width="2.85546875" style="80" customWidth="1"/>
    <col min="9483" max="9483" width="14.28515625" style="80" customWidth="1"/>
    <col min="9484" max="9484" width="12.28515625" style="80" bestFit="1" customWidth="1"/>
    <col min="9485" max="9485" width="7.42578125" style="80" customWidth="1"/>
    <col min="9486" max="9486" width="19" style="80" customWidth="1"/>
    <col min="9487" max="9487" width="12.7109375" style="80" bestFit="1" customWidth="1"/>
    <col min="9488" max="9728" width="11.42578125" style="80"/>
    <col min="9729" max="9729" width="12.5703125" style="80" customWidth="1"/>
    <col min="9730" max="9730" width="3.28515625" style="80" customWidth="1"/>
    <col min="9731" max="9731" width="55.140625" style="80" customWidth="1"/>
    <col min="9732" max="9732" width="2.42578125" style="80" customWidth="1"/>
    <col min="9733" max="9733" width="12.7109375" style="80" customWidth="1"/>
    <col min="9734" max="9734" width="2" style="80" customWidth="1"/>
    <col min="9735" max="9735" width="12.28515625" style="80" customWidth="1"/>
    <col min="9736" max="9736" width="3" style="80" customWidth="1"/>
    <col min="9737" max="9737" width="13.140625" style="80" customWidth="1"/>
    <col min="9738" max="9738" width="2.85546875" style="80" customWidth="1"/>
    <col min="9739" max="9739" width="14.28515625" style="80" customWidth="1"/>
    <col min="9740" max="9740" width="12.28515625" style="80" bestFit="1" customWidth="1"/>
    <col min="9741" max="9741" width="7.42578125" style="80" customWidth="1"/>
    <col min="9742" max="9742" width="19" style="80" customWidth="1"/>
    <col min="9743" max="9743" width="12.7109375" style="80" bestFit="1" customWidth="1"/>
    <col min="9744" max="9984" width="11.42578125" style="80"/>
    <col min="9985" max="9985" width="12.5703125" style="80" customWidth="1"/>
    <col min="9986" max="9986" width="3.28515625" style="80" customWidth="1"/>
    <col min="9987" max="9987" width="55.140625" style="80" customWidth="1"/>
    <col min="9988" max="9988" width="2.42578125" style="80" customWidth="1"/>
    <col min="9989" max="9989" width="12.7109375" style="80" customWidth="1"/>
    <col min="9990" max="9990" width="2" style="80" customWidth="1"/>
    <col min="9991" max="9991" width="12.28515625" style="80" customWidth="1"/>
    <col min="9992" max="9992" width="3" style="80" customWidth="1"/>
    <col min="9993" max="9993" width="13.140625" style="80" customWidth="1"/>
    <col min="9994" max="9994" width="2.85546875" style="80" customWidth="1"/>
    <col min="9995" max="9995" width="14.28515625" style="80" customWidth="1"/>
    <col min="9996" max="9996" width="12.28515625" style="80" bestFit="1" customWidth="1"/>
    <col min="9997" max="9997" width="7.42578125" style="80" customWidth="1"/>
    <col min="9998" max="9998" width="19" style="80" customWidth="1"/>
    <col min="9999" max="9999" width="12.7109375" style="80" bestFit="1" customWidth="1"/>
    <col min="10000" max="10240" width="11.42578125" style="80"/>
    <col min="10241" max="10241" width="12.5703125" style="80" customWidth="1"/>
    <col min="10242" max="10242" width="3.28515625" style="80" customWidth="1"/>
    <col min="10243" max="10243" width="55.140625" style="80" customWidth="1"/>
    <col min="10244" max="10244" width="2.42578125" style="80" customWidth="1"/>
    <col min="10245" max="10245" width="12.7109375" style="80" customWidth="1"/>
    <col min="10246" max="10246" width="2" style="80" customWidth="1"/>
    <col min="10247" max="10247" width="12.28515625" style="80" customWidth="1"/>
    <col min="10248" max="10248" width="3" style="80" customWidth="1"/>
    <col min="10249" max="10249" width="13.140625" style="80" customWidth="1"/>
    <col min="10250" max="10250" width="2.85546875" style="80" customWidth="1"/>
    <col min="10251" max="10251" width="14.28515625" style="80" customWidth="1"/>
    <col min="10252" max="10252" width="12.28515625" style="80" bestFit="1" customWidth="1"/>
    <col min="10253" max="10253" width="7.42578125" style="80" customWidth="1"/>
    <col min="10254" max="10254" width="19" style="80" customWidth="1"/>
    <col min="10255" max="10255" width="12.7109375" style="80" bestFit="1" customWidth="1"/>
    <col min="10256" max="10496" width="11.42578125" style="80"/>
    <col min="10497" max="10497" width="12.5703125" style="80" customWidth="1"/>
    <col min="10498" max="10498" width="3.28515625" style="80" customWidth="1"/>
    <col min="10499" max="10499" width="55.140625" style="80" customWidth="1"/>
    <col min="10500" max="10500" width="2.42578125" style="80" customWidth="1"/>
    <col min="10501" max="10501" width="12.7109375" style="80" customWidth="1"/>
    <col min="10502" max="10502" width="2" style="80" customWidth="1"/>
    <col min="10503" max="10503" width="12.28515625" style="80" customWidth="1"/>
    <col min="10504" max="10504" width="3" style="80" customWidth="1"/>
    <col min="10505" max="10505" width="13.140625" style="80" customWidth="1"/>
    <col min="10506" max="10506" width="2.85546875" style="80" customWidth="1"/>
    <col min="10507" max="10507" width="14.28515625" style="80" customWidth="1"/>
    <col min="10508" max="10508" width="12.28515625" style="80" bestFit="1" customWidth="1"/>
    <col min="10509" max="10509" width="7.42578125" style="80" customWidth="1"/>
    <col min="10510" max="10510" width="19" style="80" customWidth="1"/>
    <col min="10511" max="10511" width="12.7109375" style="80" bestFit="1" customWidth="1"/>
    <col min="10512" max="10752" width="11.42578125" style="80"/>
    <col min="10753" max="10753" width="12.5703125" style="80" customWidth="1"/>
    <col min="10754" max="10754" width="3.28515625" style="80" customWidth="1"/>
    <col min="10755" max="10755" width="55.140625" style="80" customWidth="1"/>
    <col min="10756" max="10756" width="2.42578125" style="80" customWidth="1"/>
    <col min="10757" max="10757" width="12.7109375" style="80" customWidth="1"/>
    <col min="10758" max="10758" width="2" style="80" customWidth="1"/>
    <col min="10759" max="10759" width="12.28515625" style="80" customWidth="1"/>
    <col min="10760" max="10760" width="3" style="80" customWidth="1"/>
    <col min="10761" max="10761" width="13.140625" style="80" customWidth="1"/>
    <col min="10762" max="10762" width="2.85546875" style="80" customWidth="1"/>
    <col min="10763" max="10763" width="14.28515625" style="80" customWidth="1"/>
    <col min="10764" max="10764" width="12.28515625" style="80" bestFit="1" customWidth="1"/>
    <col min="10765" max="10765" width="7.42578125" style="80" customWidth="1"/>
    <col min="10766" max="10766" width="19" style="80" customWidth="1"/>
    <col min="10767" max="10767" width="12.7109375" style="80" bestFit="1" customWidth="1"/>
    <col min="10768" max="11008" width="11.42578125" style="80"/>
    <col min="11009" max="11009" width="12.5703125" style="80" customWidth="1"/>
    <col min="11010" max="11010" width="3.28515625" style="80" customWidth="1"/>
    <col min="11011" max="11011" width="55.140625" style="80" customWidth="1"/>
    <col min="11012" max="11012" width="2.42578125" style="80" customWidth="1"/>
    <col min="11013" max="11013" width="12.7109375" style="80" customWidth="1"/>
    <col min="11014" max="11014" width="2" style="80" customWidth="1"/>
    <col min="11015" max="11015" width="12.28515625" style="80" customWidth="1"/>
    <col min="11016" max="11016" width="3" style="80" customWidth="1"/>
    <col min="11017" max="11017" width="13.140625" style="80" customWidth="1"/>
    <col min="11018" max="11018" width="2.85546875" style="80" customWidth="1"/>
    <col min="11019" max="11019" width="14.28515625" style="80" customWidth="1"/>
    <col min="11020" max="11020" width="12.28515625" style="80" bestFit="1" customWidth="1"/>
    <col min="11021" max="11021" width="7.42578125" style="80" customWidth="1"/>
    <col min="11022" max="11022" width="19" style="80" customWidth="1"/>
    <col min="11023" max="11023" width="12.7109375" style="80" bestFit="1" customWidth="1"/>
    <col min="11024" max="11264" width="11.42578125" style="80"/>
    <col min="11265" max="11265" width="12.5703125" style="80" customWidth="1"/>
    <col min="11266" max="11266" width="3.28515625" style="80" customWidth="1"/>
    <col min="11267" max="11267" width="55.140625" style="80" customWidth="1"/>
    <col min="11268" max="11268" width="2.42578125" style="80" customWidth="1"/>
    <col min="11269" max="11269" width="12.7109375" style="80" customWidth="1"/>
    <col min="11270" max="11270" width="2" style="80" customWidth="1"/>
    <col min="11271" max="11271" width="12.28515625" style="80" customWidth="1"/>
    <col min="11272" max="11272" width="3" style="80" customWidth="1"/>
    <col min="11273" max="11273" width="13.140625" style="80" customWidth="1"/>
    <col min="11274" max="11274" width="2.85546875" style="80" customWidth="1"/>
    <col min="11275" max="11275" width="14.28515625" style="80" customWidth="1"/>
    <col min="11276" max="11276" width="12.28515625" style="80" bestFit="1" customWidth="1"/>
    <col min="11277" max="11277" width="7.42578125" style="80" customWidth="1"/>
    <col min="11278" max="11278" width="19" style="80" customWidth="1"/>
    <col min="11279" max="11279" width="12.7109375" style="80" bestFit="1" customWidth="1"/>
    <col min="11280" max="11520" width="11.42578125" style="80"/>
    <col min="11521" max="11521" width="12.5703125" style="80" customWidth="1"/>
    <col min="11522" max="11522" width="3.28515625" style="80" customWidth="1"/>
    <col min="11523" max="11523" width="55.140625" style="80" customWidth="1"/>
    <col min="11524" max="11524" width="2.42578125" style="80" customWidth="1"/>
    <col min="11525" max="11525" width="12.7109375" style="80" customWidth="1"/>
    <col min="11526" max="11526" width="2" style="80" customWidth="1"/>
    <col min="11527" max="11527" width="12.28515625" style="80" customWidth="1"/>
    <col min="11528" max="11528" width="3" style="80" customWidth="1"/>
    <col min="11529" max="11529" width="13.140625" style="80" customWidth="1"/>
    <col min="11530" max="11530" width="2.85546875" style="80" customWidth="1"/>
    <col min="11531" max="11531" width="14.28515625" style="80" customWidth="1"/>
    <col min="11532" max="11532" width="12.28515625" style="80" bestFit="1" customWidth="1"/>
    <col min="11533" max="11533" width="7.42578125" style="80" customWidth="1"/>
    <col min="11534" max="11534" width="19" style="80" customWidth="1"/>
    <col min="11535" max="11535" width="12.7109375" style="80" bestFit="1" customWidth="1"/>
    <col min="11536" max="11776" width="11.42578125" style="80"/>
    <col min="11777" max="11777" width="12.5703125" style="80" customWidth="1"/>
    <col min="11778" max="11778" width="3.28515625" style="80" customWidth="1"/>
    <col min="11779" max="11779" width="55.140625" style="80" customWidth="1"/>
    <col min="11780" max="11780" width="2.42578125" style="80" customWidth="1"/>
    <col min="11781" max="11781" width="12.7109375" style="80" customWidth="1"/>
    <col min="11782" max="11782" width="2" style="80" customWidth="1"/>
    <col min="11783" max="11783" width="12.28515625" style="80" customWidth="1"/>
    <col min="11784" max="11784" width="3" style="80" customWidth="1"/>
    <col min="11785" max="11785" width="13.140625" style="80" customWidth="1"/>
    <col min="11786" max="11786" width="2.85546875" style="80" customWidth="1"/>
    <col min="11787" max="11787" width="14.28515625" style="80" customWidth="1"/>
    <col min="11788" max="11788" width="12.28515625" style="80" bestFit="1" customWidth="1"/>
    <col min="11789" max="11789" width="7.42578125" style="80" customWidth="1"/>
    <col min="11790" max="11790" width="19" style="80" customWidth="1"/>
    <col min="11791" max="11791" width="12.7109375" style="80" bestFit="1" customWidth="1"/>
    <col min="11792" max="12032" width="11.42578125" style="80"/>
    <col min="12033" max="12033" width="12.5703125" style="80" customWidth="1"/>
    <col min="12034" max="12034" width="3.28515625" style="80" customWidth="1"/>
    <col min="12035" max="12035" width="55.140625" style="80" customWidth="1"/>
    <col min="12036" max="12036" width="2.42578125" style="80" customWidth="1"/>
    <col min="12037" max="12037" width="12.7109375" style="80" customWidth="1"/>
    <col min="12038" max="12038" width="2" style="80" customWidth="1"/>
    <col min="12039" max="12039" width="12.28515625" style="80" customWidth="1"/>
    <col min="12040" max="12040" width="3" style="80" customWidth="1"/>
    <col min="12041" max="12041" width="13.140625" style="80" customWidth="1"/>
    <col min="12042" max="12042" width="2.85546875" style="80" customWidth="1"/>
    <col min="12043" max="12043" width="14.28515625" style="80" customWidth="1"/>
    <col min="12044" max="12044" width="12.28515625" style="80" bestFit="1" customWidth="1"/>
    <col min="12045" max="12045" width="7.42578125" style="80" customWidth="1"/>
    <col min="12046" max="12046" width="19" style="80" customWidth="1"/>
    <col min="12047" max="12047" width="12.7109375" style="80" bestFit="1" customWidth="1"/>
    <col min="12048" max="12288" width="11.42578125" style="80"/>
    <col min="12289" max="12289" width="12.5703125" style="80" customWidth="1"/>
    <col min="12290" max="12290" width="3.28515625" style="80" customWidth="1"/>
    <col min="12291" max="12291" width="55.140625" style="80" customWidth="1"/>
    <col min="12292" max="12292" width="2.42578125" style="80" customWidth="1"/>
    <col min="12293" max="12293" width="12.7109375" style="80" customWidth="1"/>
    <col min="12294" max="12294" width="2" style="80" customWidth="1"/>
    <col min="12295" max="12295" width="12.28515625" style="80" customWidth="1"/>
    <col min="12296" max="12296" width="3" style="80" customWidth="1"/>
    <col min="12297" max="12297" width="13.140625" style="80" customWidth="1"/>
    <col min="12298" max="12298" width="2.85546875" style="80" customWidth="1"/>
    <col min="12299" max="12299" width="14.28515625" style="80" customWidth="1"/>
    <col min="12300" max="12300" width="12.28515625" style="80" bestFit="1" customWidth="1"/>
    <col min="12301" max="12301" width="7.42578125" style="80" customWidth="1"/>
    <col min="12302" max="12302" width="19" style="80" customWidth="1"/>
    <col min="12303" max="12303" width="12.7109375" style="80" bestFit="1" customWidth="1"/>
    <col min="12304" max="12544" width="11.42578125" style="80"/>
    <col min="12545" max="12545" width="12.5703125" style="80" customWidth="1"/>
    <col min="12546" max="12546" width="3.28515625" style="80" customWidth="1"/>
    <col min="12547" max="12547" width="55.140625" style="80" customWidth="1"/>
    <col min="12548" max="12548" width="2.42578125" style="80" customWidth="1"/>
    <col min="12549" max="12549" width="12.7109375" style="80" customWidth="1"/>
    <col min="12550" max="12550" width="2" style="80" customWidth="1"/>
    <col min="12551" max="12551" width="12.28515625" style="80" customWidth="1"/>
    <col min="12552" max="12552" width="3" style="80" customWidth="1"/>
    <col min="12553" max="12553" width="13.140625" style="80" customWidth="1"/>
    <col min="12554" max="12554" width="2.85546875" style="80" customWidth="1"/>
    <col min="12555" max="12555" width="14.28515625" style="80" customWidth="1"/>
    <col min="12556" max="12556" width="12.28515625" style="80" bestFit="1" customWidth="1"/>
    <col min="12557" max="12557" width="7.42578125" style="80" customWidth="1"/>
    <col min="12558" max="12558" width="19" style="80" customWidth="1"/>
    <col min="12559" max="12559" width="12.7109375" style="80" bestFit="1" customWidth="1"/>
    <col min="12560" max="12800" width="11.42578125" style="80"/>
    <col min="12801" max="12801" width="12.5703125" style="80" customWidth="1"/>
    <col min="12802" max="12802" width="3.28515625" style="80" customWidth="1"/>
    <col min="12803" max="12803" width="55.140625" style="80" customWidth="1"/>
    <col min="12804" max="12804" width="2.42578125" style="80" customWidth="1"/>
    <col min="12805" max="12805" width="12.7109375" style="80" customWidth="1"/>
    <col min="12806" max="12806" width="2" style="80" customWidth="1"/>
    <col min="12807" max="12807" width="12.28515625" style="80" customWidth="1"/>
    <col min="12808" max="12808" width="3" style="80" customWidth="1"/>
    <col min="12809" max="12809" width="13.140625" style="80" customWidth="1"/>
    <col min="12810" max="12810" width="2.85546875" style="80" customWidth="1"/>
    <col min="12811" max="12811" width="14.28515625" style="80" customWidth="1"/>
    <col min="12812" max="12812" width="12.28515625" style="80" bestFit="1" customWidth="1"/>
    <col min="12813" max="12813" width="7.42578125" style="80" customWidth="1"/>
    <col min="12814" max="12814" width="19" style="80" customWidth="1"/>
    <col min="12815" max="12815" width="12.7109375" style="80" bestFit="1" customWidth="1"/>
    <col min="12816" max="13056" width="11.42578125" style="80"/>
    <col min="13057" max="13057" width="12.5703125" style="80" customWidth="1"/>
    <col min="13058" max="13058" width="3.28515625" style="80" customWidth="1"/>
    <col min="13059" max="13059" width="55.140625" style="80" customWidth="1"/>
    <col min="13060" max="13060" width="2.42578125" style="80" customWidth="1"/>
    <col min="13061" max="13061" width="12.7109375" style="80" customWidth="1"/>
    <col min="13062" max="13062" width="2" style="80" customWidth="1"/>
    <col min="13063" max="13063" width="12.28515625" style="80" customWidth="1"/>
    <col min="13064" max="13064" width="3" style="80" customWidth="1"/>
    <col min="13065" max="13065" width="13.140625" style="80" customWidth="1"/>
    <col min="13066" max="13066" width="2.85546875" style="80" customWidth="1"/>
    <col min="13067" max="13067" width="14.28515625" style="80" customWidth="1"/>
    <col min="13068" max="13068" width="12.28515625" style="80" bestFit="1" customWidth="1"/>
    <col min="13069" max="13069" width="7.42578125" style="80" customWidth="1"/>
    <col min="13070" max="13070" width="19" style="80" customWidth="1"/>
    <col min="13071" max="13071" width="12.7109375" style="80" bestFit="1" customWidth="1"/>
    <col min="13072" max="13312" width="11.42578125" style="80"/>
    <col min="13313" max="13313" width="12.5703125" style="80" customWidth="1"/>
    <col min="13314" max="13314" width="3.28515625" style="80" customWidth="1"/>
    <col min="13315" max="13315" width="55.140625" style="80" customWidth="1"/>
    <col min="13316" max="13316" width="2.42578125" style="80" customWidth="1"/>
    <col min="13317" max="13317" width="12.7109375" style="80" customWidth="1"/>
    <col min="13318" max="13318" width="2" style="80" customWidth="1"/>
    <col min="13319" max="13319" width="12.28515625" style="80" customWidth="1"/>
    <col min="13320" max="13320" width="3" style="80" customWidth="1"/>
    <col min="13321" max="13321" width="13.140625" style="80" customWidth="1"/>
    <col min="13322" max="13322" width="2.85546875" style="80" customWidth="1"/>
    <col min="13323" max="13323" width="14.28515625" style="80" customWidth="1"/>
    <col min="13324" max="13324" width="12.28515625" style="80" bestFit="1" customWidth="1"/>
    <col min="13325" max="13325" width="7.42578125" style="80" customWidth="1"/>
    <col min="13326" max="13326" width="19" style="80" customWidth="1"/>
    <col min="13327" max="13327" width="12.7109375" style="80" bestFit="1" customWidth="1"/>
    <col min="13328" max="13568" width="11.42578125" style="80"/>
    <col min="13569" max="13569" width="12.5703125" style="80" customWidth="1"/>
    <col min="13570" max="13570" width="3.28515625" style="80" customWidth="1"/>
    <col min="13571" max="13571" width="55.140625" style="80" customWidth="1"/>
    <col min="13572" max="13572" width="2.42578125" style="80" customWidth="1"/>
    <col min="13573" max="13573" width="12.7109375" style="80" customWidth="1"/>
    <col min="13574" max="13574" width="2" style="80" customWidth="1"/>
    <col min="13575" max="13575" width="12.28515625" style="80" customWidth="1"/>
    <col min="13576" max="13576" width="3" style="80" customWidth="1"/>
    <col min="13577" max="13577" width="13.140625" style="80" customWidth="1"/>
    <col min="13578" max="13578" width="2.85546875" style="80" customWidth="1"/>
    <col min="13579" max="13579" width="14.28515625" style="80" customWidth="1"/>
    <col min="13580" max="13580" width="12.28515625" style="80" bestFit="1" customWidth="1"/>
    <col min="13581" max="13581" width="7.42578125" style="80" customWidth="1"/>
    <col min="13582" max="13582" width="19" style="80" customWidth="1"/>
    <col min="13583" max="13583" width="12.7109375" style="80" bestFit="1" customWidth="1"/>
    <col min="13584" max="13824" width="11.42578125" style="80"/>
    <col min="13825" max="13825" width="12.5703125" style="80" customWidth="1"/>
    <col min="13826" max="13826" width="3.28515625" style="80" customWidth="1"/>
    <col min="13827" max="13827" width="55.140625" style="80" customWidth="1"/>
    <col min="13828" max="13828" width="2.42578125" style="80" customWidth="1"/>
    <col min="13829" max="13829" width="12.7109375" style="80" customWidth="1"/>
    <col min="13830" max="13830" width="2" style="80" customWidth="1"/>
    <col min="13831" max="13831" width="12.28515625" style="80" customWidth="1"/>
    <col min="13832" max="13832" width="3" style="80" customWidth="1"/>
    <col min="13833" max="13833" width="13.140625" style="80" customWidth="1"/>
    <col min="13834" max="13834" width="2.85546875" style="80" customWidth="1"/>
    <col min="13835" max="13835" width="14.28515625" style="80" customWidth="1"/>
    <col min="13836" max="13836" width="12.28515625" style="80" bestFit="1" customWidth="1"/>
    <col min="13837" max="13837" width="7.42578125" style="80" customWidth="1"/>
    <col min="13838" max="13838" width="19" style="80" customWidth="1"/>
    <col min="13839" max="13839" width="12.7109375" style="80" bestFit="1" customWidth="1"/>
    <col min="13840" max="14080" width="11.42578125" style="80"/>
    <col min="14081" max="14081" width="12.5703125" style="80" customWidth="1"/>
    <col min="14082" max="14082" width="3.28515625" style="80" customWidth="1"/>
    <col min="14083" max="14083" width="55.140625" style="80" customWidth="1"/>
    <col min="14084" max="14084" width="2.42578125" style="80" customWidth="1"/>
    <col min="14085" max="14085" width="12.7109375" style="80" customWidth="1"/>
    <col min="14086" max="14086" width="2" style="80" customWidth="1"/>
    <col min="14087" max="14087" width="12.28515625" style="80" customWidth="1"/>
    <col min="14088" max="14088" width="3" style="80" customWidth="1"/>
    <col min="14089" max="14089" width="13.140625" style="80" customWidth="1"/>
    <col min="14090" max="14090" width="2.85546875" style="80" customWidth="1"/>
    <col min="14091" max="14091" width="14.28515625" style="80" customWidth="1"/>
    <col min="14092" max="14092" width="12.28515625" style="80" bestFit="1" customWidth="1"/>
    <col min="14093" max="14093" width="7.42578125" style="80" customWidth="1"/>
    <col min="14094" max="14094" width="19" style="80" customWidth="1"/>
    <col min="14095" max="14095" width="12.7109375" style="80" bestFit="1" customWidth="1"/>
    <col min="14096" max="14336" width="11.42578125" style="80"/>
    <col min="14337" max="14337" width="12.5703125" style="80" customWidth="1"/>
    <col min="14338" max="14338" width="3.28515625" style="80" customWidth="1"/>
    <col min="14339" max="14339" width="55.140625" style="80" customWidth="1"/>
    <col min="14340" max="14340" width="2.42578125" style="80" customWidth="1"/>
    <col min="14341" max="14341" width="12.7109375" style="80" customWidth="1"/>
    <col min="14342" max="14342" width="2" style="80" customWidth="1"/>
    <col min="14343" max="14343" width="12.28515625" style="80" customWidth="1"/>
    <col min="14344" max="14344" width="3" style="80" customWidth="1"/>
    <col min="14345" max="14345" width="13.140625" style="80" customWidth="1"/>
    <col min="14346" max="14346" width="2.85546875" style="80" customWidth="1"/>
    <col min="14347" max="14347" width="14.28515625" style="80" customWidth="1"/>
    <col min="14348" max="14348" width="12.28515625" style="80" bestFit="1" customWidth="1"/>
    <col min="14349" max="14349" width="7.42578125" style="80" customWidth="1"/>
    <col min="14350" max="14350" width="19" style="80" customWidth="1"/>
    <col min="14351" max="14351" width="12.7109375" style="80" bestFit="1" customWidth="1"/>
    <col min="14352" max="14592" width="11.42578125" style="80"/>
    <col min="14593" max="14593" width="12.5703125" style="80" customWidth="1"/>
    <col min="14594" max="14594" width="3.28515625" style="80" customWidth="1"/>
    <col min="14595" max="14595" width="55.140625" style="80" customWidth="1"/>
    <col min="14596" max="14596" width="2.42578125" style="80" customWidth="1"/>
    <col min="14597" max="14597" width="12.7109375" style="80" customWidth="1"/>
    <col min="14598" max="14598" width="2" style="80" customWidth="1"/>
    <col min="14599" max="14599" width="12.28515625" style="80" customWidth="1"/>
    <col min="14600" max="14600" width="3" style="80" customWidth="1"/>
    <col min="14601" max="14601" width="13.140625" style="80" customWidth="1"/>
    <col min="14602" max="14602" width="2.85546875" style="80" customWidth="1"/>
    <col min="14603" max="14603" width="14.28515625" style="80" customWidth="1"/>
    <col min="14604" max="14604" width="12.28515625" style="80" bestFit="1" customWidth="1"/>
    <col min="14605" max="14605" width="7.42578125" style="80" customWidth="1"/>
    <col min="14606" max="14606" width="19" style="80" customWidth="1"/>
    <col min="14607" max="14607" width="12.7109375" style="80" bestFit="1" customWidth="1"/>
    <col min="14608" max="14848" width="11.42578125" style="80"/>
    <col min="14849" max="14849" width="12.5703125" style="80" customWidth="1"/>
    <col min="14850" max="14850" width="3.28515625" style="80" customWidth="1"/>
    <col min="14851" max="14851" width="55.140625" style="80" customWidth="1"/>
    <col min="14852" max="14852" width="2.42578125" style="80" customWidth="1"/>
    <col min="14853" max="14853" width="12.7109375" style="80" customWidth="1"/>
    <col min="14854" max="14854" width="2" style="80" customWidth="1"/>
    <col min="14855" max="14855" width="12.28515625" style="80" customWidth="1"/>
    <col min="14856" max="14856" width="3" style="80" customWidth="1"/>
    <col min="14857" max="14857" width="13.140625" style="80" customWidth="1"/>
    <col min="14858" max="14858" width="2.85546875" style="80" customWidth="1"/>
    <col min="14859" max="14859" width="14.28515625" style="80" customWidth="1"/>
    <col min="14860" max="14860" width="12.28515625" style="80" bestFit="1" customWidth="1"/>
    <col min="14861" max="14861" width="7.42578125" style="80" customWidth="1"/>
    <col min="14862" max="14862" width="19" style="80" customWidth="1"/>
    <col min="14863" max="14863" width="12.7109375" style="80" bestFit="1" customWidth="1"/>
    <col min="14864" max="15104" width="11.42578125" style="80"/>
    <col min="15105" max="15105" width="12.5703125" style="80" customWidth="1"/>
    <col min="15106" max="15106" width="3.28515625" style="80" customWidth="1"/>
    <col min="15107" max="15107" width="55.140625" style="80" customWidth="1"/>
    <col min="15108" max="15108" width="2.42578125" style="80" customWidth="1"/>
    <col min="15109" max="15109" width="12.7109375" style="80" customWidth="1"/>
    <col min="15110" max="15110" width="2" style="80" customWidth="1"/>
    <col min="15111" max="15111" width="12.28515625" style="80" customWidth="1"/>
    <col min="15112" max="15112" width="3" style="80" customWidth="1"/>
    <col min="15113" max="15113" width="13.140625" style="80" customWidth="1"/>
    <col min="15114" max="15114" width="2.85546875" style="80" customWidth="1"/>
    <col min="15115" max="15115" width="14.28515625" style="80" customWidth="1"/>
    <col min="15116" max="15116" width="12.28515625" style="80" bestFit="1" customWidth="1"/>
    <col min="15117" max="15117" width="7.42578125" style="80" customWidth="1"/>
    <col min="15118" max="15118" width="19" style="80" customWidth="1"/>
    <col min="15119" max="15119" width="12.7109375" style="80" bestFit="1" customWidth="1"/>
    <col min="15120" max="15360" width="11.42578125" style="80"/>
    <col min="15361" max="15361" width="12.5703125" style="80" customWidth="1"/>
    <col min="15362" max="15362" width="3.28515625" style="80" customWidth="1"/>
    <col min="15363" max="15363" width="55.140625" style="80" customWidth="1"/>
    <col min="15364" max="15364" width="2.42578125" style="80" customWidth="1"/>
    <col min="15365" max="15365" width="12.7109375" style="80" customWidth="1"/>
    <col min="15366" max="15366" width="2" style="80" customWidth="1"/>
    <col min="15367" max="15367" width="12.28515625" style="80" customWidth="1"/>
    <col min="15368" max="15368" width="3" style="80" customWidth="1"/>
    <col min="15369" max="15369" width="13.140625" style="80" customWidth="1"/>
    <col min="15370" max="15370" width="2.85546875" style="80" customWidth="1"/>
    <col min="15371" max="15371" width="14.28515625" style="80" customWidth="1"/>
    <col min="15372" max="15372" width="12.28515625" style="80" bestFit="1" customWidth="1"/>
    <col min="15373" max="15373" width="7.42578125" style="80" customWidth="1"/>
    <col min="15374" max="15374" width="19" style="80" customWidth="1"/>
    <col min="15375" max="15375" width="12.7109375" style="80" bestFit="1" customWidth="1"/>
    <col min="15376" max="15616" width="11.42578125" style="80"/>
    <col min="15617" max="15617" width="12.5703125" style="80" customWidth="1"/>
    <col min="15618" max="15618" width="3.28515625" style="80" customWidth="1"/>
    <col min="15619" max="15619" width="55.140625" style="80" customWidth="1"/>
    <col min="15620" max="15620" width="2.42578125" style="80" customWidth="1"/>
    <col min="15621" max="15621" width="12.7109375" style="80" customWidth="1"/>
    <col min="15622" max="15622" width="2" style="80" customWidth="1"/>
    <col min="15623" max="15623" width="12.28515625" style="80" customWidth="1"/>
    <col min="15624" max="15624" width="3" style="80" customWidth="1"/>
    <col min="15625" max="15625" width="13.140625" style="80" customWidth="1"/>
    <col min="15626" max="15626" width="2.85546875" style="80" customWidth="1"/>
    <col min="15627" max="15627" width="14.28515625" style="80" customWidth="1"/>
    <col min="15628" max="15628" width="12.28515625" style="80" bestFit="1" customWidth="1"/>
    <col min="15629" max="15629" width="7.42578125" style="80" customWidth="1"/>
    <col min="15630" max="15630" width="19" style="80" customWidth="1"/>
    <col min="15631" max="15631" width="12.7109375" style="80" bestFit="1" customWidth="1"/>
    <col min="15632" max="15872" width="11.42578125" style="80"/>
    <col min="15873" max="15873" width="12.5703125" style="80" customWidth="1"/>
    <col min="15874" max="15874" width="3.28515625" style="80" customWidth="1"/>
    <col min="15875" max="15875" width="55.140625" style="80" customWidth="1"/>
    <col min="15876" max="15876" width="2.42578125" style="80" customWidth="1"/>
    <col min="15877" max="15877" width="12.7109375" style="80" customWidth="1"/>
    <col min="15878" max="15878" width="2" style="80" customWidth="1"/>
    <col min="15879" max="15879" width="12.28515625" style="80" customWidth="1"/>
    <col min="15880" max="15880" width="3" style="80" customWidth="1"/>
    <col min="15881" max="15881" width="13.140625" style="80" customWidth="1"/>
    <col min="15882" max="15882" width="2.85546875" style="80" customWidth="1"/>
    <col min="15883" max="15883" width="14.28515625" style="80" customWidth="1"/>
    <col min="15884" max="15884" width="12.28515625" style="80" bestFit="1" customWidth="1"/>
    <col min="15885" max="15885" width="7.42578125" style="80" customWidth="1"/>
    <col min="15886" max="15886" width="19" style="80" customWidth="1"/>
    <col min="15887" max="15887" width="12.7109375" style="80" bestFit="1" customWidth="1"/>
    <col min="15888" max="16128" width="11.42578125" style="80"/>
    <col min="16129" max="16129" width="12.5703125" style="80" customWidth="1"/>
    <col min="16130" max="16130" width="3.28515625" style="80" customWidth="1"/>
    <col min="16131" max="16131" width="55.140625" style="80" customWidth="1"/>
    <col min="16132" max="16132" width="2.42578125" style="80" customWidth="1"/>
    <col min="16133" max="16133" width="12.7109375" style="80" customWidth="1"/>
    <col min="16134" max="16134" width="2" style="80" customWidth="1"/>
    <col min="16135" max="16135" width="12.28515625" style="80" customWidth="1"/>
    <col min="16136" max="16136" width="3" style="80" customWidth="1"/>
    <col min="16137" max="16137" width="13.140625" style="80" customWidth="1"/>
    <col min="16138" max="16138" width="2.85546875" style="80" customWidth="1"/>
    <col min="16139" max="16139" width="14.28515625" style="80" customWidth="1"/>
    <col min="16140" max="16140" width="12.28515625" style="80" bestFit="1" customWidth="1"/>
    <col min="16141" max="16141" width="7.42578125" style="80" customWidth="1"/>
    <col min="16142" max="16142" width="19" style="80" customWidth="1"/>
    <col min="16143" max="16143" width="12.7109375" style="80" bestFit="1" customWidth="1"/>
    <col min="16144" max="16384" width="11.42578125" style="80"/>
  </cols>
  <sheetData>
    <row r="1" spans="1:13" ht="21" x14ac:dyDescent="0.35">
      <c r="A1" s="356" t="s">
        <v>3299</v>
      </c>
    </row>
    <row r="2" spans="1:13" ht="19.5" thickBot="1" x14ac:dyDescent="0.35">
      <c r="A2" s="234" t="s">
        <v>3300</v>
      </c>
    </row>
    <row r="3" spans="1:13" x14ac:dyDescent="0.2">
      <c r="A3" s="492" t="s">
        <v>3301</v>
      </c>
      <c r="B3" s="493"/>
      <c r="C3" s="494"/>
      <c r="D3" s="494"/>
      <c r="E3" s="495"/>
      <c r="F3" s="496"/>
      <c r="G3" s="495"/>
      <c r="H3" s="496"/>
      <c r="I3" s="495"/>
      <c r="J3" s="496"/>
      <c r="K3" s="497"/>
    </row>
    <row r="4" spans="1:13" x14ac:dyDescent="0.2">
      <c r="A4" s="498"/>
      <c r="B4" s="499"/>
      <c r="C4" s="500"/>
      <c r="D4" s="500"/>
      <c r="E4" s="501" t="s">
        <v>1710</v>
      </c>
      <c r="F4" s="502"/>
      <c r="G4" s="501" t="s">
        <v>1711</v>
      </c>
      <c r="H4" s="502"/>
      <c r="I4" s="501" t="s">
        <v>1712</v>
      </c>
      <c r="J4" s="502"/>
      <c r="K4" s="503"/>
    </row>
    <row r="5" spans="1:13" x14ac:dyDescent="0.2">
      <c r="A5" s="504" t="s">
        <v>1713</v>
      </c>
      <c r="C5" s="505" t="s">
        <v>3302</v>
      </c>
      <c r="D5" s="505"/>
      <c r="E5" s="506" t="s">
        <v>1714</v>
      </c>
      <c r="F5" s="507"/>
      <c r="G5" s="506" t="s">
        <v>1715</v>
      </c>
      <c r="H5" s="507"/>
      <c r="I5" s="506" t="s">
        <v>1716</v>
      </c>
      <c r="J5" s="507"/>
      <c r="K5" s="508" t="s">
        <v>1717</v>
      </c>
    </row>
    <row r="6" spans="1:13" x14ac:dyDescent="0.2">
      <c r="A6" s="509"/>
      <c r="B6" s="510"/>
      <c r="C6" s="511"/>
      <c r="D6" s="511"/>
      <c r="E6" s="512" t="s">
        <v>1718</v>
      </c>
      <c r="F6" s="513"/>
      <c r="G6" s="512" t="s">
        <v>1718</v>
      </c>
      <c r="H6" s="513"/>
      <c r="I6" s="512" t="s">
        <v>1718</v>
      </c>
      <c r="J6" s="513"/>
      <c r="K6" s="514"/>
    </row>
    <row r="7" spans="1:13" x14ac:dyDescent="0.2">
      <c r="A7" s="504"/>
      <c r="B7" s="515" t="s">
        <v>1719</v>
      </c>
      <c r="C7" s="516" t="s">
        <v>1720</v>
      </c>
      <c r="D7" s="517"/>
      <c r="E7" s="114"/>
      <c r="F7" s="518"/>
      <c r="G7" s="114"/>
      <c r="H7" s="518"/>
      <c r="I7" s="114"/>
      <c r="J7" s="518"/>
      <c r="K7" s="508"/>
    </row>
    <row r="8" spans="1:13" x14ac:dyDescent="0.2">
      <c r="A8" s="519"/>
      <c r="B8" s="520"/>
      <c r="C8" s="521"/>
      <c r="D8" s="517"/>
      <c r="E8" s="114"/>
      <c r="F8" s="518"/>
      <c r="G8" s="114"/>
      <c r="H8" s="518"/>
      <c r="I8" s="114"/>
      <c r="J8" s="518"/>
      <c r="K8" s="508"/>
    </row>
    <row r="9" spans="1:13" x14ac:dyDescent="0.2">
      <c r="A9" s="522" t="s">
        <v>1723</v>
      </c>
      <c r="B9" s="520" t="s">
        <v>1610</v>
      </c>
      <c r="C9" s="523" t="s">
        <v>2545</v>
      </c>
      <c r="D9" s="517"/>
      <c r="E9" s="114">
        <f>G9</f>
        <v>6822860.8100000005</v>
      </c>
      <c r="F9" s="518"/>
      <c r="G9" s="114">
        <f>996915.28+3130737.55+I9</f>
        <v>6822860.8100000005</v>
      </c>
      <c r="H9" s="518"/>
      <c r="I9" s="114">
        <v>2695207.98</v>
      </c>
      <c r="J9" s="518"/>
      <c r="K9" s="508" t="s">
        <v>1727</v>
      </c>
    </row>
    <row r="10" spans="1:13" x14ac:dyDescent="0.2">
      <c r="A10" s="522"/>
      <c r="B10" s="520"/>
      <c r="C10" s="521"/>
      <c r="D10" s="517"/>
      <c r="E10" s="114"/>
      <c r="F10" s="518"/>
      <c r="G10" s="114"/>
      <c r="H10" s="518"/>
      <c r="I10" s="114"/>
      <c r="J10" s="518"/>
      <c r="K10" s="508"/>
    </row>
    <row r="11" spans="1:13" x14ac:dyDescent="0.2">
      <c r="A11" s="522" t="s">
        <v>3067</v>
      </c>
      <c r="B11" s="520" t="s">
        <v>1610</v>
      </c>
      <c r="C11" s="521" t="s">
        <v>3068</v>
      </c>
      <c r="D11" s="517"/>
      <c r="E11" s="114">
        <v>5336126.1900000004</v>
      </c>
      <c r="F11" s="518"/>
      <c r="G11" s="114">
        <f>400591.51+I11</f>
        <v>1994678.55</v>
      </c>
      <c r="I11" s="114">
        <v>1594087.04</v>
      </c>
      <c r="J11" s="518"/>
      <c r="K11" s="508" t="s">
        <v>2544</v>
      </c>
    </row>
    <row r="12" spans="1:13" x14ac:dyDescent="0.2">
      <c r="A12" s="519"/>
      <c r="B12" s="520"/>
      <c r="C12" s="521"/>
      <c r="D12" s="517"/>
      <c r="E12" s="114"/>
      <c r="F12" s="518"/>
      <c r="G12" s="114"/>
      <c r="H12" s="518"/>
      <c r="I12" s="114"/>
      <c r="J12" s="518"/>
      <c r="K12" s="508"/>
    </row>
    <row r="13" spans="1:13" x14ac:dyDescent="0.2">
      <c r="A13" s="519" t="s">
        <v>3065</v>
      </c>
      <c r="B13" s="520" t="s">
        <v>1610</v>
      </c>
      <c r="C13" s="521" t="s">
        <v>3066</v>
      </c>
      <c r="D13" s="517"/>
      <c r="E13" s="114">
        <f>G13</f>
        <v>2307830.9500000002</v>
      </c>
      <c r="F13" s="518"/>
      <c r="G13" s="114">
        <f>I13+800511.76</f>
        <v>2307830.9500000002</v>
      </c>
      <c r="H13" s="518"/>
      <c r="I13" s="114">
        <v>1507319.19</v>
      </c>
      <c r="J13" s="518"/>
      <c r="K13" s="508" t="s">
        <v>1727</v>
      </c>
    </row>
    <row r="14" spans="1:13" x14ac:dyDescent="0.2">
      <c r="A14" s="519"/>
      <c r="B14" s="520"/>
      <c r="C14" s="521"/>
      <c r="D14" s="517"/>
      <c r="E14" s="114"/>
      <c r="F14" s="518"/>
      <c r="G14" s="114"/>
      <c r="H14" s="518"/>
      <c r="I14" s="114"/>
      <c r="J14" s="518"/>
      <c r="K14" s="508"/>
    </row>
    <row r="15" spans="1:13" x14ac:dyDescent="0.2">
      <c r="A15" s="519" t="s">
        <v>1722</v>
      </c>
      <c r="B15" s="520" t="s">
        <v>1610</v>
      </c>
      <c r="C15" s="523" t="s">
        <v>3303</v>
      </c>
      <c r="D15" s="517"/>
      <c r="E15" s="114">
        <v>216602.49</v>
      </c>
      <c r="F15" s="518"/>
      <c r="G15" s="114">
        <f>E15</f>
        <v>216602.49</v>
      </c>
      <c r="H15" s="518"/>
      <c r="I15" s="114">
        <f>G15</f>
        <v>216602.49</v>
      </c>
      <c r="J15" s="518"/>
      <c r="K15" s="508" t="s">
        <v>1727</v>
      </c>
      <c r="M15" s="112"/>
    </row>
    <row r="16" spans="1:13" x14ac:dyDescent="0.2">
      <c r="A16" s="522"/>
      <c r="B16" s="520"/>
      <c r="C16" s="521"/>
      <c r="D16" s="517"/>
      <c r="E16" s="114"/>
      <c r="F16" s="518"/>
      <c r="G16" s="114"/>
      <c r="H16" s="518"/>
      <c r="I16" s="114"/>
      <c r="J16" s="518"/>
      <c r="K16" s="508"/>
    </row>
    <row r="17" spans="1:17" x14ac:dyDescent="0.2">
      <c r="A17" s="519" t="s">
        <v>1722</v>
      </c>
      <c r="B17" s="520" t="s">
        <v>1610</v>
      </c>
      <c r="C17" s="521" t="s">
        <v>3304</v>
      </c>
      <c r="D17" s="517"/>
      <c r="E17" s="114">
        <f>G17</f>
        <v>347194.46</v>
      </c>
      <c r="F17" s="518"/>
      <c r="G17" s="114">
        <f>I17</f>
        <v>347194.46</v>
      </c>
      <c r="H17" s="518"/>
      <c r="I17" s="114">
        <v>347194.46</v>
      </c>
      <c r="J17" s="518"/>
      <c r="K17" s="508" t="s">
        <v>1727</v>
      </c>
    </row>
    <row r="18" spans="1:17" x14ac:dyDescent="0.2">
      <c r="A18" s="522"/>
      <c r="B18" s="520"/>
      <c r="C18" s="521"/>
      <c r="D18" s="517"/>
      <c r="E18" s="114"/>
      <c r="F18" s="518"/>
      <c r="G18" s="114"/>
      <c r="H18" s="518"/>
      <c r="I18" s="114"/>
      <c r="J18" s="518"/>
      <c r="K18" s="508"/>
    </row>
    <row r="19" spans="1:17" ht="13.5" customHeight="1" x14ac:dyDescent="0.2">
      <c r="A19" s="519" t="s">
        <v>1722</v>
      </c>
      <c r="B19" s="520" t="s">
        <v>1610</v>
      </c>
      <c r="C19" s="523" t="s">
        <v>3305</v>
      </c>
      <c r="D19" s="517"/>
      <c r="E19" s="114">
        <f>G19</f>
        <v>324066.84999999998</v>
      </c>
      <c r="F19" s="518"/>
      <c r="G19" s="114">
        <f>I19</f>
        <v>324066.84999999998</v>
      </c>
      <c r="H19" s="518"/>
      <c r="I19" s="114">
        <v>324066.84999999998</v>
      </c>
      <c r="J19" s="518"/>
      <c r="K19" s="508" t="s">
        <v>1727</v>
      </c>
    </row>
    <row r="20" spans="1:17" x14ac:dyDescent="0.2">
      <c r="A20" s="522"/>
      <c r="B20" s="520"/>
      <c r="C20" s="523"/>
      <c r="D20" s="517"/>
      <c r="E20" s="114"/>
      <c r="F20" s="518"/>
      <c r="G20" s="114"/>
      <c r="H20" s="518"/>
      <c r="I20" s="114"/>
      <c r="J20" s="518"/>
      <c r="K20" s="508"/>
    </row>
    <row r="21" spans="1:17" x14ac:dyDescent="0.2">
      <c r="A21" s="519" t="s">
        <v>3306</v>
      </c>
      <c r="B21" s="520" t="s">
        <v>1610</v>
      </c>
      <c r="C21" s="523" t="s">
        <v>3307</v>
      </c>
      <c r="D21" s="517"/>
      <c r="E21" s="114">
        <f>18391072.23/1.21</f>
        <v>15199233.247933885</v>
      </c>
      <c r="F21" s="518"/>
      <c r="G21" s="114">
        <v>3068240.53</v>
      </c>
      <c r="H21" s="518"/>
      <c r="I21" s="114">
        <f>G21</f>
        <v>3068240.53</v>
      </c>
      <c r="J21" s="518"/>
      <c r="K21" s="508" t="s">
        <v>2544</v>
      </c>
    </row>
    <row r="22" spans="1:17" x14ac:dyDescent="0.2">
      <c r="A22" s="522"/>
      <c r="B22" s="520"/>
      <c r="C22" s="523"/>
      <c r="D22" s="517"/>
      <c r="E22" s="114"/>
      <c r="F22" s="518"/>
      <c r="G22" s="114"/>
      <c r="H22" s="518"/>
      <c r="I22" s="114"/>
      <c r="J22" s="518"/>
      <c r="K22" s="508"/>
    </row>
    <row r="23" spans="1:17" ht="15" customHeight="1" x14ac:dyDescent="0.2">
      <c r="A23" s="519" t="s">
        <v>3308</v>
      </c>
      <c r="B23" s="520" t="s">
        <v>1610</v>
      </c>
      <c r="C23" s="521" t="s">
        <v>3309</v>
      </c>
      <c r="D23" s="517"/>
      <c r="E23" s="114">
        <f>2391782.46/1.21</f>
        <v>1976679.7190082646</v>
      </c>
      <c r="F23" s="518"/>
      <c r="G23" s="114">
        <v>706264.92</v>
      </c>
      <c r="H23" s="518"/>
      <c r="I23" s="114">
        <v>706264.92</v>
      </c>
      <c r="J23" s="518"/>
      <c r="K23" s="508" t="s">
        <v>2544</v>
      </c>
    </row>
    <row r="24" spans="1:17" x14ac:dyDescent="0.2">
      <c r="A24" s="522"/>
      <c r="C24" s="521"/>
      <c r="D24" s="517"/>
      <c r="E24" s="526"/>
      <c r="F24" s="526"/>
      <c r="G24" s="526"/>
      <c r="H24" s="526"/>
      <c r="I24" s="526"/>
      <c r="J24" s="518"/>
      <c r="K24" s="508"/>
    </row>
    <row r="25" spans="1:17" x14ac:dyDescent="0.2">
      <c r="A25" s="522"/>
      <c r="B25" s="520" t="s">
        <v>1610</v>
      </c>
      <c r="C25" s="521" t="s">
        <v>3310</v>
      </c>
      <c r="D25" s="525"/>
      <c r="E25" s="526">
        <f>G25</f>
        <v>1272059.26</v>
      </c>
      <c r="F25" s="527"/>
      <c r="G25" s="526">
        <f>I25</f>
        <v>1272059.26</v>
      </c>
      <c r="H25" s="527"/>
      <c r="I25" s="114">
        <v>1272059.26</v>
      </c>
      <c r="J25" s="527"/>
      <c r="K25" s="508" t="s">
        <v>1721</v>
      </c>
      <c r="O25" s="526"/>
      <c r="P25" s="526"/>
      <c r="Q25" s="526"/>
    </row>
    <row r="26" spans="1:17" x14ac:dyDescent="0.2">
      <c r="A26" s="522"/>
      <c r="B26" s="520"/>
      <c r="C26" s="523"/>
      <c r="D26" s="517"/>
      <c r="E26" s="114"/>
      <c r="F26" s="518"/>
      <c r="G26" s="114"/>
      <c r="H26" s="518"/>
      <c r="I26" s="114"/>
      <c r="J26" s="518"/>
      <c r="K26" s="508"/>
    </row>
    <row r="27" spans="1:17" x14ac:dyDescent="0.2">
      <c r="A27" s="522"/>
      <c r="B27" s="520" t="s">
        <v>1610</v>
      </c>
      <c r="C27" s="521" t="s">
        <v>3311</v>
      </c>
      <c r="D27" s="525"/>
      <c r="E27" s="526">
        <f>G27</f>
        <v>48600</v>
      </c>
      <c r="F27" s="527"/>
      <c r="G27" s="526">
        <f>I27</f>
        <v>48600</v>
      </c>
      <c r="H27" s="527"/>
      <c r="I27" s="526">
        <v>48600</v>
      </c>
      <c r="J27" s="527"/>
      <c r="K27" s="508" t="s">
        <v>1721</v>
      </c>
      <c r="O27" s="526"/>
      <c r="P27" s="526"/>
      <c r="Q27" s="526"/>
    </row>
    <row r="28" spans="1:17" x14ac:dyDescent="0.2">
      <c r="A28" s="522"/>
      <c r="B28" s="520"/>
      <c r="C28" s="523"/>
      <c r="D28" s="517"/>
      <c r="E28" s="114"/>
      <c r="F28" s="518"/>
      <c r="G28" s="114"/>
      <c r="H28" s="518"/>
      <c r="I28" s="114"/>
      <c r="J28" s="518"/>
      <c r="K28" s="725"/>
    </row>
    <row r="29" spans="1:17" ht="24" x14ac:dyDescent="0.2">
      <c r="A29" s="522"/>
      <c r="B29" s="520" t="s">
        <v>1610</v>
      </c>
      <c r="C29" s="521" t="s">
        <v>3312</v>
      </c>
      <c r="D29" s="525"/>
      <c r="E29" s="526">
        <f>I29</f>
        <v>441424.1</v>
      </c>
      <c r="F29" s="831"/>
      <c r="G29" s="526">
        <f>I29</f>
        <v>441424.1</v>
      </c>
      <c r="H29" s="527"/>
      <c r="I29" s="524">
        <v>441424.1</v>
      </c>
      <c r="J29" s="527"/>
      <c r="K29" s="508" t="s">
        <v>1721</v>
      </c>
      <c r="O29" s="526"/>
      <c r="P29" s="526"/>
      <c r="Q29" s="526"/>
    </row>
    <row r="30" spans="1:17" x14ac:dyDescent="0.2">
      <c r="A30" s="522"/>
      <c r="B30" s="520"/>
      <c r="C30" s="523"/>
      <c r="D30" s="517"/>
      <c r="E30" s="114"/>
      <c r="F30" s="518"/>
      <c r="G30" s="114"/>
      <c r="H30" s="518"/>
      <c r="I30" s="114"/>
      <c r="J30" s="518"/>
      <c r="K30" s="725"/>
    </row>
    <row r="31" spans="1:17" x14ac:dyDescent="0.2">
      <c r="A31" s="522"/>
      <c r="B31" s="520"/>
      <c r="C31" s="523"/>
      <c r="D31" s="517"/>
      <c r="E31" s="114"/>
      <c r="F31" s="518"/>
      <c r="G31" s="518" t="s">
        <v>1724</v>
      </c>
      <c r="H31" s="518"/>
      <c r="I31" s="114">
        <f>SUM(I9:I29)</f>
        <v>12221066.819999998</v>
      </c>
      <c r="J31" s="518"/>
      <c r="K31" s="508"/>
    </row>
    <row r="32" spans="1:17" x14ac:dyDescent="0.2">
      <c r="A32" s="522"/>
      <c r="B32" s="520"/>
      <c r="C32" s="523"/>
      <c r="D32" s="517"/>
      <c r="E32" s="114"/>
      <c r="F32" s="518"/>
      <c r="G32" s="114"/>
      <c r="H32" s="518"/>
      <c r="I32" s="114"/>
      <c r="J32" s="518"/>
      <c r="K32" s="508"/>
    </row>
    <row r="33" spans="1:17" x14ac:dyDescent="0.2">
      <c r="A33" s="522"/>
      <c r="B33" s="520"/>
      <c r="C33" s="523"/>
      <c r="D33" s="517"/>
      <c r="E33" s="114"/>
      <c r="F33" s="518"/>
      <c r="G33" s="80"/>
      <c r="H33" s="518"/>
      <c r="I33" s="114"/>
      <c r="J33" s="518"/>
      <c r="K33" s="508"/>
    </row>
    <row r="34" spans="1:17" x14ac:dyDescent="0.2">
      <c r="A34" s="522"/>
      <c r="B34" s="520"/>
      <c r="C34" s="523"/>
      <c r="D34" s="517"/>
      <c r="E34" s="114"/>
      <c r="F34" s="518"/>
      <c r="G34" s="114"/>
      <c r="H34" s="518"/>
      <c r="I34" s="114"/>
      <c r="J34" s="518"/>
      <c r="K34" s="508"/>
    </row>
    <row r="35" spans="1:17" x14ac:dyDescent="0.2">
      <c r="A35" s="522"/>
      <c r="B35" s="520"/>
      <c r="C35" s="523"/>
      <c r="D35" s="517"/>
      <c r="E35" s="114"/>
      <c r="F35" s="518"/>
      <c r="G35" s="114"/>
      <c r="H35" s="518"/>
      <c r="I35" s="114"/>
      <c r="J35" s="518"/>
      <c r="K35" s="508"/>
    </row>
    <row r="36" spans="1:17" x14ac:dyDescent="0.2">
      <c r="A36" s="528"/>
      <c r="C36" s="517"/>
      <c r="D36" s="517"/>
      <c r="E36" s="114"/>
      <c r="F36" s="80"/>
      <c r="G36" s="80"/>
      <c r="H36" s="518"/>
      <c r="I36" s="114"/>
      <c r="J36" s="518"/>
      <c r="K36" s="529"/>
    </row>
    <row r="37" spans="1:17" x14ac:dyDescent="0.2">
      <c r="A37" s="664" t="s">
        <v>3313</v>
      </c>
      <c r="B37" s="499"/>
      <c r="C37" s="500"/>
      <c r="D37" s="500"/>
      <c r="E37" s="501"/>
      <c r="F37" s="502"/>
      <c r="G37" s="501"/>
      <c r="H37" s="502"/>
      <c r="I37" s="501"/>
      <c r="J37" s="502"/>
      <c r="K37" s="503"/>
    </row>
    <row r="38" spans="1:17" x14ac:dyDescent="0.2">
      <c r="A38" s="504"/>
      <c r="C38" s="505"/>
      <c r="D38" s="505"/>
      <c r="E38" s="506" t="s">
        <v>1710</v>
      </c>
      <c r="F38" s="507"/>
      <c r="G38" s="506" t="s">
        <v>1711</v>
      </c>
      <c r="H38" s="507"/>
      <c r="I38" s="506" t="s">
        <v>1712</v>
      </c>
      <c r="J38" s="507"/>
      <c r="K38" s="508"/>
    </row>
    <row r="39" spans="1:17" x14ac:dyDescent="0.2">
      <c r="A39" s="509" t="s">
        <v>1713</v>
      </c>
      <c r="B39" s="510"/>
      <c r="C39" s="511" t="s">
        <v>3314</v>
      </c>
      <c r="D39" s="511"/>
      <c r="E39" s="512" t="s">
        <v>1714</v>
      </c>
      <c r="F39" s="513"/>
      <c r="G39" s="512" t="s">
        <v>1725</v>
      </c>
      <c r="H39" s="513"/>
      <c r="I39" s="512" t="s">
        <v>1716</v>
      </c>
      <c r="J39" s="513"/>
      <c r="K39" s="514" t="s">
        <v>1717</v>
      </c>
    </row>
    <row r="40" spans="1:17" x14ac:dyDescent="0.2">
      <c r="A40" s="498"/>
      <c r="C40" s="517"/>
      <c r="D40" s="517"/>
      <c r="E40" s="506" t="s">
        <v>1718</v>
      </c>
      <c r="F40" s="507"/>
      <c r="G40" s="506" t="s">
        <v>1718</v>
      </c>
      <c r="H40" s="507"/>
      <c r="I40" s="530" t="s">
        <v>1718</v>
      </c>
      <c r="J40" s="507"/>
      <c r="K40" s="508"/>
    </row>
    <row r="41" spans="1:17" x14ac:dyDescent="0.2">
      <c r="A41" s="504"/>
      <c r="C41" s="517"/>
      <c r="D41" s="517"/>
      <c r="E41" s="114"/>
      <c r="F41" s="518"/>
      <c r="G41" s="114" t="s">
        <v>1726</v>
      </c>
      <c r="H41" s="518"/>
      <c r="I41" s="114">
        <f>I31</f>
        <v>12221066.819999998</v>
      </c>
      <c r="J41" s="518"/>
      <c r="K41" s="508"/>
    </row>
    <row r="42" spans="1:17" x14ac:dyDescent="0.2">
      <c r="A42" s="505"/>
      <c r="C42" s="517"/>
      <c r="D42" s="517"/>
      <c r="E42" s="114"/>
      <c r="F42" s="518"/>
      <c r="G42" s="114"/>
      <c r="H42" s="518"/>
      <c r="I42" s="114"/>
      <c r="J42" s="518"/>
      <c r="K42" s="508"/>
    </row>
    <row r="43" spans="1:17" x14ac:dyDescent="0.2">
      <c r="A43" s="661"/>
      <c r="B43" s="111" t="s">
        <v>1610</v>
      </c>
      <c r="C43" s="114" t="s">
        <v>1728</v>
      </c>
      <c r="D43" s="517"/>
      <c r="E43" s="114">
        <f>I43</f>
        <v>553704.07999999996</v>
      </c>
      <c r="F43" s="518"/>
      <c r="G43" s="114">
        <f>I43</f>
        <v>553704.07999999996</v>
      </c>
      <c r="H43" s="518"/>
      <c r="I43" s="114">
        <v>553704.07999999996</v>
      </c>
      <c r="J43" s="518"/>
      <c r="K43" s="508" t="s">
        <v>1727</v>
      </c>
      <c r="M43" s="526"/>
      <c r="O43" s="526"/>
      <c r="P43" s="526"/>
      <c r="Q43" s="526"/>
    </row>
    <row r="44" spans="1:17" x14ac:dyDescent="0.2">
      <c r="A44" s="661"/>
      <c r="B44" s="520"/>
      <c r="C44" s="523"/>
      <c r="D44" s="517"/>
      <c r="E44" s="114"/>
      <c r="F44" s="518"/>
      <c r="G44" s="114"/>
      <c r="H44" s="518"/>
      <c r="I44" s="114"/>
      <c r="J44" s="518"/>
      <c r="K44" s="508"/>
      <c r="M44" s="526"/>
      <c r="O44" s="526"/>
      <c r="P44" s="526"/>
      <c r="Q44" s="526"/>
    </row>
    <row r="45" spans="1:17" x14ac:dyDescent="0.2">
      <c r="A45" s="659"/>
      <c r="B45" s="520" t="s">
        <v>1610</v>
      </c>
      <c r="C45" s="521" t="s">
        <v>1729</v>
      </c>
      <c r="D45" s="525"/>
      <c r="E45" s="114">
        <f>I45</f>
        <v>138576.26</v>
      </c>
      <c r="F45" s="518"/>
      <c r="G45" s="114">
        <f>I45</f>
        <v>138576.26</v>
      </c>
      <c r="H45" s="527"/>
      <c r="I45" s="114">
        <f>82626.82+2237.51+53711.93</f>
        <v>138576.26</v>
      </c>
      <c r="J45" s="527"/>
      <c r="K45" s="508" t="s">
        <v>1721</v>
      </c>
      <c r="M45" s="526"/>
      <c r="O45" s="526"/>
      <c r="P45" s="526"/>
      <c r="Q45" s="526"/>
    </row>
    <row r="46" spans="1:17" x14ac:dyDescent="0.2">
      <c r="A46" s="659"/>
      <c r="B46" s="520"/>
      <c r="C46" s="521"/>
      <c r="D46" s="525"/>
      <c r="E46" s="526"/>
      <c r="F46" s="527"/>
      <c r="G46" s="526"/>
      <c r="H46" s="527"/>
      <c r="I46" s="526"/>
      <c r="J46" s="527"/>
      <c r="K46" s="508"/>
      <c r="O46" s="526"/>
      <c r="P46" s="526"/>
      <c r="Q46" s="526"/>
    </row>
    <row r="47" spans="1:17" x14ac:dyDescent="0.2">
      <c r="A47" s="659"/>
      <c r="B47" s="520" t="s">
        <v>1610</v>
      </c>
      <c r="C47" s="521" t="s">
        <v>1730</v>
      </c>
      <c r="D47" s="525"/>
      <c r="E47" s="114">
        <f>I47</f>
        <v>5560862.5800000001</v>
      </c>
      <c r="F47" s="518"/>
      <c r="G47" s="114">
        <f>I47</f>
        <v>5560862.5800000001</v>
      </c>
      <c r="H47" s="527"/>
      <c r="I47" s="114">
        <f>6448726.38-887863.8</f>
        <v>5560862.5800000001</v>
      </c>
      <c r="J47" s="527"/>
      <c r="K47" s="508" t="s">
        <v>1721</v>
      </c>
      <c r="O47" s="526"/>
      <c r="P47" s="526"/>
      <c r="Q47" s="526"/>
    </row>
    <row r="48" spans="1:17" x14ac:dyDescent="0.2">
      <c r="A48" s="659"/>
      <c r="B48" s="520"/>
      <c r="C48" s="521"/>
      <c r="D48" s="525"/>
      <c r="E48" s="531"/>
      <c r="F48" s="527"/>
      <c r="G48" s="660"/>
      <c r="H48" s="527"/>
      <c r="I48" s="114"/>
      <c r="J48" s="527"/>
      <c r="K48" s="508"/>
      <c r="O48" s="526"/>
      <c r="P48" s="526"/>
      <c r="Q48" s="526"/>
    </row>
    <row r="49" spans="1:17" x14ac:dyDescent="0.2">
      <c r="A49" s="659"/>
      <c r="B49" s="520" t="s">
        <v>1610</v>
      </c>
      <c r="C49" s="521" t="s">
        <v>3069</v>
      </c>
      <c r="D49" s="525"/>
      <c r="E49" s="114">
        <f>I49</f>
        <v>87443.78</v>
      </c>
      <c r="F49" s="518"/>
      <c r="G49" s="114">
        <f>I49</f>
        <v>87443.78</v>
      </c>
      <c r="H49" s="527"/>
      <c r="I49" s="114">
        <v>87443.78</v>
      </c>
      <c r="J49" s="527"/>
      <c r="K49" s="508" t="s">
        <v>1721</v>
      </c>
      <c r="O49" s="526"/>
      <c r="P49" s="526"/>
      <c r="Q49" s="526"/>
    </row>
    <row r="50" spans="1:17" x14ac:dyDescent="0.2">
      <c r="A50" s="659"/>
      <c r="B50" s="520"/>
      <c r="C50" s="521"/>
      <c r="D50" s="525"/>
      <c r="E50" s="531"/>
      <c r="F50" s="527"/>
      <c r="G50" s="660"/>
      <c r="H50" s="527"/>
      <c r="I50" s="114"/>
      <c r="J50" s="527"/>
      <c r="K50" s="508"/>
      <c r="O50" s="526"/>
      <c r="P50" s="526"/>
      <c r="Q50" s="526"/>
    </row>
    <row r="51" spans="1:17" x14ac:dyDescent="0.2">
      <c r="A51" s="659"/>
      <c r="B51" s="520" t="s">
        <v>1610</v>
      </c>
      <c r="C51" s="521" t="s">
        <v>3070</v>
      </c>
      <c r="D51" s="525"/>
      <c r="E51" s="114">
        <f>I51</f>
        <v>673089.13</v>
      </c>
      <c r="F51" s="518"/>
      <c r="G51" s="114">
        <f>I51</f>
        <v>673089.13</v>
      </c>
      <c r="H51" s="527"/>
      <c r="I51" s="114">
        <v>673089.13</v>
      </c>
      <c r="J51" s="527"/>
      <c r="K51" s="508" t="s">
        <v>1721</v>
      </c>
      <c r="O51" s="526"/>
      <c r="P51" s="526"/>
      <c r="Q51" s="526"/>
    </row>
    <row r="52" spans="1:17" x14ac:dyDescent="0.2">
      <c r="A52" s="659"/>
      <c r="B52" s="520"/>
      <c r="C52" s="521"/>
      <c r="D52" s="525"/>
      <c r="E52" s="531"/>
      <c r="F52" s="527"/>
      <c r="G52" s="660"/>
      <c r="H52" s="527"/>
      <c r="I52" s="114"/>
      <c r="J52" s="527"/>
      <c r="K52" s="508"/>
      <c r="O52" s="526"/>
      <c r="P52" s="526"/>
      <c r="Q52" s="526"/>
    </row>
    <row r="53" spans="1:17" x14ac:dyDescent="0.2">
      <c r="A53" s="659"/>
      <c r="B53" s="111" t="s">
        <v>1731</v>
      </c>
      <c r="C53" s="517" t="s">
        <v>1732</v>
      </c>
      <c r="D53" s="517"/>
      <c r="E53" s="530">
        <v>0</v>
      </c>
      <c r="F53" s="532"/>
      <c r="G53" s="530">
        <f>E53</f>
        <v>0</v>
      </c>
      <c r="H53" s="507"/>
      <c r="I53" s="533">
        <f>G53</f>
        <v>0</v>
      </c>
      <c r="J53" s="507"/>
      <c r="K53" s="508" t="s">
        <v>1727</v>
      </c>
      <c r="O53" s="526"/>
      <c r="P53" s="526"/>
      <c r="Q53" s="526"/>
    </row>
    <row r="54" spans="1:17" ht="12.75" thickBot="1" x14ac:dyDescent="0.25">
      <c r="A54" s="659"/>
      <c r="C54" s="114"/>
      <c r="D54" s="517"/>
      <c r="E54" s="534" t="s">
        <v>1733</v>
      </c>
      <c r="F54" s="535"/>
      <c r="G54" s="534"/>
      <c r="H54" s="535"/>
      <c r="I54" s="534">
        <f>SUM(I41:I53)</f>
        <v>19234742.649999999</v>
      </c>
      <c r="J54" s="518"/>
      <c r="K54" s="508"/>
      <c r="O54" s="526"/>
      <c r="P54" s="526"/>
      <c r="Q54" s="526"/>
    </row>
    <row r="55" spans="1:17" ht="13.5" thickTop="1" thickBot="1" x14ac:dyDescent="0.25">
      <c r="A55" s="662"/>
      <c r="B55" s="663"/>
      <c r="C55" s="537"/>
      <c r="D55" s="536"/>
      <c r="E55" s="537"/>
      <c r="F55" s="538"/>
      <c r="G55" s="537"/>
      <c r="H55" s="538"/>
      <c r="I55" s="537"/>
      <c r="J55" s="538"/>
      <c r="K55" s="539"/>
      <c r="O55" s="526"/>
      <c r="P55" s="526"/>
      <c r="Q55" s="526"/>
    </row>
    <row r="56" spans="1:17" x14ac:dyDescent="0.2">
      <c r="A56" s="661"/>
      <c r="C56" s="114"/>
      <c r="D56" s="517"/>
      <c r="E56" s="114"/>
      <c r="F56" s="518"/>
      <c r="G56" s="114"/>
      <c r="H56" s="518"/>
      <c r="I56" s="114"/>
      <c r="J56" s="518"/>
      <c r="K56" s="505"/>
      <c r="O56" s="526"/>
      <c r="P56" s="526"/>
      <c r="Q56" s="526"/>
    </row>
    <row r="57" spans="1:17" x14ac:dyDescent="0.2">
      <c r="A57" s="661"/>
      <c r="C57" s="114"/>
      <c r="D57" s="517"/>
      <c r="E57" s="114"/>
      <c r="F57" s="518"/>
      <c r="G57" s="114"/>
      <c r="H57" s="518"/>
      <c r="I57" s="114"/>
      <c r="J57" s="518"/>
      <c r="K57" s="505"/>
      <c r="O57" s="526"/>
      <c r="P57" s="526"/>
      <c r="Q57" s="526"/>
    </row>
    <row r="58" spans="1:17" x14ac:dyDescent="0.2">
      <c r="A58" s="661"/>
      <c r="C58" s="114"/>
      <c r="D58" s="517"/>
      <c r="E58" s="114"/>
      <c r="F58" s="518"/>
      <c r="G58" s="114"/>
      <c r="H58" s="518"/>
      <c r="I58" s="114"/>
      <c r="J58" s="518"/>
      <c r="K58" s="505"/>
      <c r="O58" s="526"/>
      <c r="P58" s="526"/>
      <c r="Q58" s="526"/>
    </row>
    <row r="59" spans="1:17" x14ac:dyDescent="0.2">
      <c r="A59" s="661"/>
      <c r="C59" s="114"/>
      <c r="D59" s="517"/>
      <c r="E59" s="114"/>
      <c r="F59" s="518"/>
      <c r="G59" s="114"/>
      <c r="H59" s="518"/>
      <c r="I59" s="114"/>
      <c r="J59" s="518"/>
      <c r="K59" s="505"/>
      <c r="O59" s="526"/>
      <c r="P59" s="526"/>
      <c r="Q59" s="526"/>
    </row>
    <row r="60" spans="1:17" x14ac:dyDescent="0.2">
      <c r="A60" s="661"/>
      <c r="C60" s="114"/>
      <c r="D60" s="517"/>
      <c r="E60" s="114"/>
      <c r="F60" s="518"/>
      <c r="G60" s="114"/>
      <c r="H60" s="518"/>
      <c r="I60" s="114"/>
      <c r="J60" s="518"/>
      <c r="K60" s="505"/>
      <c r="O60" s="526"/>
      <c r="P60" s="526"/>
      <c r="Q60" s="526"/>
    </row>
    <row r="61" spans="1:17" x14ac:dyDescent="0.2">
      <c r="A61" s="661"/>
      <c r="C61" s="114"/>
      <c r="D61" s="517"/>
      <c r="E61" s="114"/>
      <c r="F61" s="518"/>
      <c r="G61" s="114"/>
      <c r="H61" s="518"/>
      <c r="I61" s="114"/>
      <c r="J61" s="518"/>
      <c r="K61" s="505"/>
      <c r="O61" s="526"/>
      <c r="P61" s="526"/>
      <c r="Q61" s="526"/>
    </row>
    <row r="62" spans="1:17" ht="18.75" x14ac:dyDescent="0.3">
      <c r="A62" s="234" t="s">
        <v>3315</v>
      </c>
    </row>
  </sheetData>
  <pageMargins left="0.59055118110236227" right="0.59055118110236227" top="1" bottom="1" header="0.51181102362204722" footer="0.51181102362204722"/>
  <pageSetup paperSize="9" scale="62" orientation="landscape" r:id="rId1"/>
  <headerFooter alignWithMargins="0"/>
  <rowBreaks count="2" manualBreakCount="2">
    <brk id="34" max="16383" man="1"/>
    <brk id="62" max="16383" man="1"/>
  </rowBreaks>
  <drawing r:id="rId2"/>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codeName="Hoja68">
    <tabColor rgb="FF00B050"/>
  </sheetPr>
  <dimension ref="A1:F14"/>
  <sheetViews>
    <sheetView zoomScaleNormal="100" workbookViewId="0">
      <selection activeCell="F21" sqref="F21"/>
    </sheetView>
  </sheetViews>
  <sheetFormatPr baseColWidth="10" defaultRowHeight="12.75" x14ac:dyDescent="0.2"/>
  <cols>
    <col min="1" max="1" width="20.42578125" customWidth="1"/>
    <col min="2" max="2" width="22" customWidth="1"/>
    <col min="3" max="3" width="30.85546875" customWidth="1"/>
    <col min="4" max="4" width="14.28515625" customWidth="1"/>
  </cols>
  <sheetData>
    <row r="1" spans="1:6" ht="21" x14ac:dyDescent="0.35">
      <c r="A1" s="233" t="s">
        <v>1053</v>
      </c>
      <c r="B1" s="39"/>
      <c r="C1" s="109"/>
      <c r="D1" s="109"/>
      <c r="E1" s="109"/>
    </row>
    <row r="2" spans="1:6" x14ac:dyDescent="0.2">
      <c r="A2" s="357"/>
      <c r="B2" s="357"/>
      <c r="C2" s="357"/>
      <c r="D2" s="357"/>
      <c r="E2" s="109"/>
    </row>
    <row r="3" spans="1:6" ht="25.5" x14ac:dyDescent="0.2">
      <c r="A3" s="729" t="s">
        <v>121</v>
      </c>
      <c r="B3" s="729" t="s">
        <v>1300</v>
      </c>
      <c r="C3" s="729" t="s">
        <v>1301</v>
      </c>
      <c r="D3" s="729" t="s">
        <v>3078</v>
      </c>
      <c r="E3" s="729" t="s">
        <v>1302</v>
      </c>
      <c r="F3" s="730" t="s">
        <v>3079</v>
      </c>
    </row>
    <row r="4" spans="1:6" ht="25.5" x14ac:dyDescent="0.2">
      <c r="A4" s="668" t="s">
        <v>3080</v>
      </c>
      <c r="B4" s="668" t="s">
        <v>2588</v>
      </c>
      <c r="C4" s="669" t="s">
        <v>3081</v>
      </c>
      <c r="D4" s="669" t="s">
        <v>3082</v>
      </c>
      <c r="E4" s="669" t="s">
        <v>3083</v>
      </c>
      <c r="F4" s="731">
        <v>1</v>
      </c>
    </row>
    <row r="5" spans="1:6" ht="38.25" x14ac:dyDescent="0.2">
      <c r="A5" s="668" t="s">
        <v>3084</v>
      </c>
      <c r="B5" s="728" t="s">
        <v>3085</v>
      </c>
      <c r="C5" s="728" t="s">
        <v>3086</v>
      </c>
      <c r="D5" s="728" t="s">
        <v>3087</v>
      </c>
      <c r="E5" s="728" t="s">
        <v>3083</v>
      </c>
      <c r="F5" s="732">
        <v>1</v>
      </c>
    </row>
    <row r="6" spans="1:6" ht="51" x14ac:dyDescent="0.2">
      <c r="A6" s="668" t="s">
        <v>3088</v>
      </c>
      <c r="B6" s="728" t="s">
        <v>3085</v>
      </c>
      <c r="C6" s="728" t="s">
        <v>3089</v>
      </c>
      <c r="D6" s="728" t="s">
        <v>3087</v>
      </c>
      <c r="E6" s="728" t="s">
        <v>3083</v>
      </c>
      <c r="F6" s="732">
        <v>1</v>
      </c>
    </row>
    <row r="7" spans="1:6" ht="38.25" x14ac:dyDescent="0.2">
      <c r="A7" s="733" t="s">
        <v>2589</v>
      </c>
      <c r="B7" s="728" t="s">
        <v>2589</v>
      </c>
      <c r="C7" s="728" t="s">
        <v>3090</v>
      </c>
      <c r="D7" s="728" t="s">
        <v>3087</v>
      </c>
      <c r="E7" s="728" t="s">
        <v>3083</v>
      </c>
      <c r="F7" s="732">
        <v>1</v>
      </c>
    </row>
    <row r="8" spans="1:6" ht="25.5" x14ac:dyDescent="0.2">
      <c r="A8" s="728" t="s">
        <v>3091</v>
      </c>
      <c r="B8" s="734" t="s">
        <v>3092</v>
      </c>
      <c r="C8" s="728" t="s">
        <v>3093</v>
      </c>
      <c r="D8" s="728" t="s">
        <v>3094</v>
      </c>
      <c r="E8" s="728" t="s">
        <v>3083</v>
      </c>
      <c r="F8" s="732">
        <v>3</v>
      </c>
    </row>
    <row r="9" spans="1:6" ht="20.25" customHeight="1" x14ac:dyDescent="0.2">
      <c r="A9" s="109"/>
      <c r="B9" s="109"/>
      <c r="C9" s="109"/>
      <c r="D9" s="109"/>
      <c r="E9" s="735" t="s">
        <v>578</v>
      </c>
      <c r="F9" s="736">
        <v>7</v>
      </c>
    </row>
    <row r="10" spans="1:6" x14ac:dyDescent="0.2">
      <c r="A10" s="109"/>
      <c r="B10" s="109"/>
      <c r="C10" s="109"/>
      <c r="D10" s="109"/>
      <c r="E10" s="109"/>
    </row>
    <row r="11" spans="1:6" x14ac:dyDescent="0.2">
      <c r="A11" s="109"/>
      <c r="B11" s="109"/>
      <c r="C11" s="109"/>
      <c r="D11" s="109"/>
      <c r="E11" s="109"/>
    </row>
    <row r="12" spans="1:6" x14ac:dyDescent="0.2">
      <c r="A12" s="109"/>
      <c r="B12" s="109"/>
      <c r="C12" s="109"/>
      <c r="D12" s="109"/>
      <c r="E12" s="109"/>
    </row>
    <row r="13" spans="1:6" x14ac:dyDescent="0.2">
      <c r="A13" s="109"/>
      <c r="B13" s="109"/>
      <c r="C13" s="109"/>
      <c r="D13" s="109"/>
      <c r="E13" s="109"/>
    </row>
    <row r="14" spans="1:6" x14ac:dyDescent="0.2">
      <c r="A14" s="109"/>
      <c r="B14" s="109"/>
      <c r="C14" s="109"/>
      <c r="D14" s="109"/>
      <c r="E14" s="109"/>
    </row>
  </sheetData>
  <pageMargins left="0.7" right="0.7" top="0.75" bottom="0.75" header="0.3" footer="0.3"/>
  <pageSetup paperSize="9" orientation="portrait" r:id="rId1"/>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300-000000000000}">
  <sheetPr codeName="Hoja73">
    <tabColor rgb="FF00B050"/>
  </sheetPr>
  <dimension ref="A1:G31"/>
  <sheetViews>
    <sheetView topLeftCell="A4" zoomScaleNormal="100" workbookViewId="0">
      <selection activeCell="A31" sqref="A31"/>
    </sheetView>
  </sheetViews>
  <sheetFormatPr baseColWidth="10" defaultRowHeight="12.75" x14ac:dyDescent="0.2"/>
  <cols>
    <col min="1" max="1" width="60.7109375" style="175" bestFit="1" customWidth="1"/>
    <col min="2" max="2" width="67.85546875" style="175" bestFit="1" customWidth="1"/>
    <col min="3" max="3" width="19.7109375" style="175" customWidth="1"/>
    <col min="4" max="4" width="32.5703125" style="175" customWidth="1"/>
    <col min="5" max="5" width="24" style="175" customWidth="1"/>
    <col min="6" max="6" width="47.28515625" style="175" customWidth="1"/>
    <col min="7" max="256" width="11.42578125" style="175"/>
    <col min="257" max="257" width="53.42578125" style="175" bestFit="1" customWidth="1"/>
    <col min="258" max="258" width="44" style="175" bestFit="1" customWidth="1"/>
    <col min="259" max="259" width="25.5703125" style="175" bestFit="1" customWidth="1"/>
    <col min="260" max="260" width="45" style="175" bestFit="1" customWidth="1"/>
    <col min="261" max="261" width="32.7109375" style="175" bestFit="1" customWidth="1"/>
    <col min="262" max="262" width="34" style="175" bestFit="1" customWidth="1"/>
    <col min="263" max="512" width="11.42578125" style="175"/>
    <col min="513" max="513" width="53.42578125" style="175" bestFit="1" customWidth="1"/>
    <col min="514" max="514" width="44" style="175" bestFit="1" customWidth="1"/>
    <col min="515" max="515" width="25.5703125" style="175" bestFit="1" customWidth="1"/>
    <col min="516" max="516" width="45" style="175" bestFit="1" customWidth="1"/>
    <col min="517" max="517" width="32.7109375" style="175" bestFit="1" customWidth="1"/>
    <col min="518" max="518" width="34" style="175" bestFit="1" customWidth="1"/>
    <col min="519" max="768" width="11.42578125" style="175"/>
    <col min="769" max="769" width="53.42578125" style="175" bestFit="1" customWidth="1"/>
    <col min="770" max="770" width="44" style="175" bestFit="1" customWidth="1"/>
    <col min="771" max="771" width="25.5703125" style="175" bestFit="1" customWidth="1"/>
    <col min="772" max="772" width="45" style="175" bestFit="1" customWidth="1"/>
    <col min="773" max="773" width="32.7109375" style="175" bestFit="1" customWidth="1"/>
    <col min="774" max="774" width="34" style="175" bestFit="1" customWidth="1"/>
    <col min="775" max="1024" width="11.42578125" style="175"/>
    <col min="1025" max="1025" width="53.42578125" style="175" bestFit="1" customWidth="1"/>
    <col min="1026" max="1026" width="44" style="175" bestFit="1" customWidth="1"/>
    <col min="1027" max="1027" width="25.5703125" style="175" bestFit="1" customWidth="1"/>
    <col min="1028" max="1028" width="45" style="175" bestFit="1" customWidth="1"/>
    <col min="1029" max="1029" width="32.7109375" style="175" bestFit="1" customWidth="1"/>
    <col min="1030" max="1030" width="34" style="175" bestFit="1" customWidth="1"/>
    <col min="1031" max="1280" width="11.42578125" style="175"/>
    <col min="1281" max="1281" width="53.42578125" style="175" bestFit="1" customWidth="1"/>
    <col min="1282" max="1282" width="44" style="175" bestFit="1" customWidth="1"/>
    <col min="1283" max="1283" width="25.5703125" style="175" bestFit="1" customWidth="1"/>
    <col min="1284" max="1284" width="45" style="175" bestFit="1" customWidth="1"/>
    <col min="1285" max="1285" width="32.7109375" style="175" bestFit="1" customWidth="1"/>
    <col min="1286" max="1286" width="34" style="175" bestFit="1" customWidth="1"/>
    <col min="1287" max="1536" width="11.42578125" style="175"/>
    <col min="1537" max="1537" width="53.42578125" style="175" bestFit="1" customWidth="1"/>
    <col min="1538" max="1538" width="44" style="175" bestFit="1" customWidth="1"/>
    <col min="1539" max="1539" width="25.5703125" style="175" bestFit="1" customWidth="1"/>
    <col min="1540" max="1540" width="45" style="175" bestFit="1" customWidth="1"/>
    <col min="1541" max="1541" width="32.7109375" style="175" bestFit="1" customWidth="1"/>
    <col min="1542" max="1542" width="34" style="175" bestFit="1" customWidth="1"/>
    <col min="1543" max="1792" width="11.42578125" style="175"/>
    <col min="1793" max="1793" width="53.42578125" style="175" bestFit="1" customWidth="1"/>
    <col min="1794" max="1794" width="44" style="175" bestFit="1" customWidth="1"/>
    <col min="1795" max="1795" width="25.5703125" style="175" bestFit="1" customWidth="1"/>
    <col min="1796" max="1796" width="45" style="175" bestFit="1" customWidth="1"/>
    <col min="1797" max="1797" width="32.7109375" style="175" bestFit="1" customWidth="1"/>
    <col min="1798" max="1798" width="34" style="175" bestFit="1" customWidth="1"/>
    <col min="1799" max="2048" width="11.42578125" style="175"/>
    <col min="2049" max="2049" width="53.42578125" style="175" bestFit="1" customWidth="1"/>
    <col min="2050" max="2050" width="44" style="175" bestFit="1" customWidth="1"/>
    <col min="2051" max="2051" width="25.5703125" style="175" bestFit="1" customWidth="1"/>
    <col min="2052" max="2052" width="45" style="175" bestFit="1" customWidth="1"/>
    <col min="2053" max="2053" width="32.7109375" style="175" bestFit="1" customWidth="1"/>
    <col min="2054" max="2054" width="34" style="175" bestFit="1" customWidth="1"/>
    <col min="2055" max="2304" width="11.42578125" style="175"/>
    <col min="2305" max="2305" width="53.42578125" style="175" bestFit="1" customWidth="1"/>
    <col min="2306" max="2306" width="44" style="175" bestFit="1" customWidth="1"/>
    <col min="2307" max="2307" width="25.5703125" style="175" bestFit="1" customWidth="1"/>
    <col min="2308" max="2308" width="45" style="175" bestFit="1" customWidth="1"/>
    <col min="2309" max="2309" width="32.7109375" style="175" bestFit="1" customWidth="1"/>
    <col min="2310" max="2310" width="34" style="175" bestFit="1" customWidth="1"/>
    <col min="2311" max="2560" width="11.42578125" style="175"/>
    <col min="2561" max="2561" width="53.42578125" style="175" bestFit="1" customWidth="1"/>
    <col min="2562" max="2562" width="44" style="175" bestFit="1" customWidth="1"/>
    <col min="2563" max="2563" width="25.5703125" style="175" bestFit="1" customWidth="1"/>
    <col min="2564" max="2564" width="45" style="175" bestFit="1" customWidth="1"/>
    <col min="2565" max="2565" width="32.7109375" style="175" bestFit="1" customWidth="1"/>
    <col min="2566" max="2566" width="34" style="175" bestFit="1" customWidth="1"/>
    <col min="2567" max="2816" width="11.42578125" style="175"/>
    <col min="2817" max="2817" width="53.42578125" style="175" bestFit="1" customWidth="1"/>
    <col min="2818" max="2818" width="44" style="175" bestFit="1" customWidth="1"/>
    <col min="2819" max="2819" width="25.5703125" style="175" bestFit="1" customWidth="1"/>
    <col min="2820" max="2820" width="45" style="175" bestFit="1" customWidth="1"/>
    <col min="2821" max="2821" width="32.7109375" style="175" bestFit="1" customWidth="1"/>
    <col min="2822" max="2822" width="34" style="175" bestFit="1" customWidth="1"/>
    <col min="2823" max="3072" width="11.42578125" style="175"/>
    <col min="3073" max="3073" width="53.42578125" style="175" bestFit="1" customWidth="1"/>
    <col min="3074" max="3074" width="44" style="175" bestFit="1" customWidth="1"/>
    <col min="3075" max="3075" width="25.5703125" style="175" bestFit="1" customWidth="1"/>
    <col min="3076" max="3076" width="45" style="175" bestFit="1" customWidth="1"/>
    <col min="3077" max="3077" width="32.7109375" style="175" bestFit="1" customWidth="1"/>
    <col min="3078" max="3078" width="34" style="175" bestFit="1" customWidth="1"/>
    <col min="3079" max="3328" width="11.42578125" style="175"/>
    <col min="3329" max="3329" width="53.42578125" style="175" bestFit="1" customWidth="1"/>
    <col min="3330" max="3330" width="44" style="175" bestFit="1" customWidth="1"/>
    <col min="3331" max="3331" width="25.5703125" style="175" bestFit="1" customWidth="1"/>
    <col min="3332" max="3332" width="45" style="175" bestFit="1" customWidth="1"/>
    <col min="3333" max="3333" width="32.7109375" style="175" bestFit="1" customWidth="1"/>
    <col min="3334" max="3334" width="34" style="175" bestFit="1" customWidth="1"/>
    <col min="3335" max="3584" width="11.42578125" style="175"/>
    <col min="3585" max="3585" width="53.42578125" style="175" bestFit="1" customWidth="1"/>
    <col min="3586" max="3586" width="44" style="175" bestFit="1" customWidth="1"/>
    <col min="3587" max="3587" width="25.5703125" style="175" bestFit="1" customWidth="1"/>
    <col min="3588" max="3588" width="45" style="175" bestFit="1" customWidth="1"/>
    <col min="3589" max="3589" width="32.7109375" style="175" bestFit="1" customWidth="1"/>
    <col min="3590" max="3590" width="34" style="175" bestFit="1" customWidth="1"/>
    <col min="3591" max="3840" width="11.42578125" style="175"/>
    <col min="3841" max="3841" width="53.42578125" style="175" bestFit="1" customWidth="1"/>
    <col min="3842" max="3842" width="44" style="175" bestFit="1" customWidth="1"/>
    <col min="3843" max="3843" width="25.5703125" style="175" bestFit="1" customWidth="1"/>
    <col min="3844" max="3844" width="45" style="175" bestFit="1" customWidth="1"/>
    <col min="3845" max="3845" width="32.7109375" style="175" bestFit="1" customWidth="1"/>
    <col min="3846" max="3846" width="34" style="175" bestFit="1" customWidth="1"/>
    <col min="3847" max="4096" width="11.42578125" style="175"/>
    <col min="4097" max="4097" width="53.42578125" style="175" bestFit="1" customWidth="1"/>
    <col min="4098" max="4098" width="44" style="175" bestFit="1" customWidth="1"/>
    <col min="4099" max="4099" width="25.5703125" style="175" bestFit="1" customWidth="1"/>
    <col min="4100" max="4100" width="45" style="175" bestFit="1" customWidth="1"/>
    <col min="4101" max="4101" width="32.7109375" style="175" bestFit="1" customWidth="1"/>
    <col min="4102" max="4102" width="34" style="175" bestFit="1" customWidth="1"/>
    <col min="4103" max="4352" width="11.42578125" style="175"/>
    <col min="4353" max="4353" width="53.42578125" style="175" bestFit="1" customWidth="1"/>
    <col min="4354" max="4354" width="44" style="175" bestFit="1" customWidth="1"/>
    <col min="4355" max="4355" width="25.5703125" style="175" bestFit="1" customWidth="1"/>
    <col min="4356" max="4356" width="45" style="175" bestFit="1" customWidth="1"/>
    <col min="4357" max="4357" width="32.7109375" style="175" bestFit="1" customWidth="1"/>
    <col min="4358" max="4358" width="34" style="175" bestFit="1" customWidth="1"/>
    <col min="4359" max="4608" width="11.42578125" style="175"/>
    <col min="4609" max="4609" width="53.42578125" style="175" bestFit="1" customWidth="1"/>
    <col min="4610" max="4610" width="44" style="175" bestFit="1" customWidth="1"/>
    <col min="4611" max="4611" width="25.5703125" style="175" bestFit="1" customWidth="1"/>
    <col min="4612" max="4612" width="45" style="175" bestFit="1" customWidth="1"/>
    <col min="4613" max="4613" width="32.7109375" style="175" bestFit="1" customWidth="1"/>
    <col min="4614" max="4614" width="34" style="175" bestFit="1" customWidth="1"/>
    <col min="4615" max="4864" width="11.42578125" style="175"/>
    <col min="4865" max="4865" width="53.42578125" style="175" bestFit="1" customWidth="1"/>
    <col min="4866" max="4866" width="44" style="175" bestFit="1" customWidth="1"/>
    <col min="4867" max="4867" width="25.5703125" style="175" bestFit="1" customWidth="1"/>
    <col min="4868" max="4868" width="45" style="175" bestFit="1" customWidth="1"/>
    <col min="4869" max="4869" width="32.7109375" style="175" bestFit="1" customWidth="1"/>
    <col min="4870" max="4870" width="34" style="175" bestFit="1" customWidth="1"/>
    <col min="4871" max="5120" width="11.42578125" style="175"/>
    <col min="5121" max="5121" width="53.42578125" style="175" bestFit="1" customWidth="1"/>
    <col min="5122" max="5122" width="44" style="175" bestFit="1" customWidth="1"/>
    <col min="5123" max="5123" width="25.5703125" style="175" bestFit="1" customWidth="1"/>
    <col min="5124" max="5124" width="45" style="175" bestFit="1" customWidth="1"/>
    <col min="5125" max="5125" width="32.7109375" style="175" bestFit="1" customWidth="1"/>
    <col min="5126" max="5126" width="34" style="175" bestFit="1" customWidth="1"/>
    <col min="5127" max="5376" width="11.42578125" style="175"/>
    <col min="5377" max="5377" width="53.42578125" style="175" bestFit="1" customWidth="1"/>
    <col min="5378" max="5378" width="44" style="175" bestFit="1" customWidth="1"/>
    <col min="5379" max="5379" width="25.5703125" style="175" bestFit="1" customWidth="1"/>
    <col min="5380" max="5380" width="45" style="175" bestFit="1" customWidth="1"/>
    <col min="5381" max="5381" width="32.7109375" style="175" bestFit="1" customWidth="1"/>
    <col min="5382" max="5382" width="34" style="175" bestFit="1" customWidth="1"/>
    <col min="5383" max="5632" width="11.42578125" style="175"/>
    <col min="5633" max="5633" width="53.42578125" style="175" bestFit="1" customWidth="1"/>
    <col min="5634" max="5634" width="44" style="175" bestFit="1" customWidth="1"/>
    <col min="5635" max="5635" width="25.5703125" style="175" bestFit="1" customWidth="1"/>
    <col min="5636" max="5636" width="45" style="175" bestFit="1" customWidth="1"/>
    <col min="5637" max="5637" width="32.7109375" style="175" bestFit="1" customWidth="1"/>
    <col min="5638" max="5638" width="34" style="175" bestFit="1" customWidth="1"/>
    <col min="5639" max="5888" width="11.42578125" style="175"/>
    <col min="5889" max="5889" width="53.42578125" style="175" bestFit="1" customWidth="1"/>
    <col min="5890" max="5890" width="44" style="175" bestFit="1" customWidth="1"/>
    <col min="5891" max="5891" width="25.5703125" style="175" bestFit="1" customWidth="1"/>
    <col min="5892" max="5892" width="45" style="175" bestFit="1" customWidth="1"/>
    <col min="5893" max="5893" width="32.7109375" style="175" bestFit="1" customWidth="1"/>
    <col min="5894" max="5894" width="34" style="175" bestFit="1" customWidth="1"/>
    <col min="5895" max="6144" width="11.42578125" style="175"/>
    <col min="6145" max="6145" width="53.42578125" style="175" bestFit="1" customWidth="1"/>
    <col min="6146" max="6146" width="44" style="175" bestFit="1" customWidth="1"/>
    <col min="6147" max="6147" width="25.5703125" style="175" bestFit="1" customWidth="1"/>
    <col min="6148" max="6148" width="45" style="175" bestFit="1" customWidth="1"/>
    <col min="6149" max="6149" width="32.7109375" style="175" bestFit="1" customWidth="1"/>
    <col min="6150" max="6150" width="34" style="175" bestFit="1" customWidth="1"/>
    <col min="6151" max="6400" width="11.42578125" style="175"/>
    <col min="6401" max="6401" width="53.42578125" style="175" bestFit="1" customWidth="1"/>
    <col min="6402" max="6402" width="44" style="175" bestFit="1" customWidth="1"/>
    <col min="6403" max="6403" width="25.5703125" style="175" bestFit="1" customWidth="1"/>
    <col min="6404" max="6404" width="45" style="175" bestFit="1" customWidth="1"/>
    <col min="6405" max="6405" width="32.7109375" style="175" bestFit="1" customWidth="1"/>
    <col min="6406" max="6406" width="34" style="175" bestFit="1" customWidth="1"/>
    <col min="6407" max="6656" width="11.42578125" style="175"/>
    <col min="6657" max="6657" width="53.42578125" style="175" bestFit="1" customWidth="1"/>
    <col min="6658" max="6658" width="44" style="175" bestFit="1" customWidth="1"/>
    <col min="6659" max="6659" width="25.5703125" style="175" bestFit="1" customWidth="1"/>
    <col min="6660" max="6660" width="45" style="175" bestFit="1" customWidth="1"/>
    <col min="6661" max="6661" width="32.7109375" style="175" bestFit="1" customWidth="1"/>
    <col min="6662" max="6662" width="34" style="175" bestFit="1" customWidth="1"/>
    <col min="6663" max="6912" width="11.42578125" style="175"/>
    <col min="6913" max="6913" width="53.42578125" style="175" bestFit="1" customWidth="1"/>
    <col min="6914" max="6914" width="44" style="175" bestFit="1" customWidth="1"/>
    <col min="6915" max="6915" width="25.5703125" style="175" bestFit="1" customWidth="1"/>
    <col min="6916" max="6916" width="45" style="175" bestFit="1" customWidth="1"/>
    <col min="6917" max="6917" width="32.7109375" style="175" bestFit="1" customWidth="1"/>
    <col min="6918" max="6918" width="34" style="175" bestFit="1" customWidth="1"/>
    <col min="6919" max="7168" width="11.42578125" style="175"/>
    <col min="7169" max="7169" width="53.42578125" style="175" bestFit="1" customWidth="1"/>
    <col min="7170" max="7170" width="44" style="175" bestFit="1" customWidth="1"/>
    <col min="7171" max="7171" width="25.5703125" style="175" bestFit="1" customWidth="1"/>
    <col min="7172" max="7172" width="45" style="175" bestFit="1" customWidth="1"/>
    <col min="7173" max="7173" width="32.7109375" style="175" bestFit="1" customWidth="1"/>
    <col min="7174" max="7174" width="34" style="175" bestFit="1" customWidth="1"/>
    <col min="7175" max="7424" width="11.42578125" style="175"/>
    <col min="7425" max="7425" width="53.42578125" style="175" bestFit="1" customWidth="1"/>
    <col min="7426" max="7426" width="44" style="175" bestFit="1" customWidth="1"/>
    <col min="7427" max="7427" width="25.5703125" style="175" bestFit="1" customWidth="1"/>
    <col min="7428" max="7428" width="45" style="175" bestFit="1" customWidth="1"/>
    <col min="7429" max="7429" width="32.7109375" style="175" bestFit="1" customWidth="1"/>
    <col min="7430" max="7430" width="34" style="175" bestFit="1" customWidth="1"/>
    <col min="7431" max="7680" width="11.42578125" style="175"/>
    <col min="7681" max="7681" width="53.42578125" style="175" bestFit="1" customWidth="1"/>
    <col min="7682" max="7682" width="44" style="175" bestFit="1" customWidth="1"/>
    <col min="7683" max="7683" width="25.5703125" style="175" bestFit="1" customWidth="1"/>
    <col min="7684" max="7684" width="45" style="175" bestFit="1" customWidth="1"/>
    <col min="7685" max="7685" width="32.7109375" style="175" bestFit="1" customWidth="1"/>
    <col min="7686" max="7686" width="34" style="175" bestFit="1" customWidth="1"/>
    <col min="7687" max="7936" width="11.42578125" style="175"/>
    <col min="7937" max="7937" width="53.42578125" style="175" bestFit="1" customWidth="1"/>
    <col min="7938" max="7938" width="44" style="175" bestFit="1" customWidth="1"/>
    <col min="7939" max="7939" width="25.5703125" style="175" bestFit="1" customWidth="1"/>
    <col min="7940" max="7940" width="45" style="175" bestFit="1" customWidth="1"/>
    <col min="7941" max="7941" width="32.7109375" style="175" bestFit="1" customWidth="1"/>
    <col min="7942" max="7942" width="34" style="175" bestFit="1" customWidth="1"/>
    <col min="7943" max="8192" width="11.42578125" style="175"/>
    <col min="8193" max="8193" width="53.42578125" style="175" bestFit="1" customWidth="1"/>
    <col min="8194" max="8194" width="44" style="175" bestFit="1" customWidth="1"/>
    <col min="8195" max="8195" width="25.5703125" style="175" bestFit="1" customWidth="1"/>
    <col min="8196" max="8196" width="45" style="175" bestFit="1" customWidth="1"/>
    <col min="8197" max="8197" width="32.7109375" style="175" bestFit="1" customWidth="1"/>
    <col min="8198" max="8198" width="34" style="175" bestFit="1" customWidth="1"/>
    <col min="8199" max="8448" width="11.42578125" style="175"/>
    <col min="8449" max="8449" width="53.42578125" style="175" bestFit="1" customWidth="1"/>
    <col min="8450" max="8450" width="44" style="175" bestFit="1" customWidth="1"/>
    <col min="8451" max="8451" width="25.5703125" style="175" bestFit="1" customWidth="1"/>
    <col min="8452" max="8452" width="45" style="175" bestFit="1" customWidth="1"/>
    <col min="8453" max="8453" width="32.7109375" style="175" bestFit="1" customWidth="1"/>
    <col min="8454" max="8454" width="34" style="175" bestFit="1" customWidth="1"/>
    <col min="8455" max="8704" width="11.42578125" style="175"/>
    <col min="8705" max="8705" width="53.42578125" style="175" bestFit="1" customWidth="1"/>
    <col min="8706" max="8706" width="44" style="175" bestFit="1" customWidth="1"/>
    <col min="8707" max="8707" width="25.5703125" style="175" bestFit="1" customWidth="1"/>
    <col min="8708" max="8708" width="45" style="175" bestFit="1" customWidth="1"/>
    <col min="8709" max="8709" width="32.7109375" style="175" bestFit="1" customWidth="1"/>
    <col min="8710" max="8710" width="34" style="175" bestFit="1" customWidth="1"/>
    <col min="8711" max="8960" width="11.42578125" style="175"/>
    <col min="8961" max="8961" width="53.42578125" style="175" bestFit="1" customWidth="1"/>
    <col min="8962" max="8962" width="44" style="175" bestFit="1" customWidth="1"/>
    <col min="8963" max="8963" width="25.5703125" style="175" bestFit="1" customWidth="1"/>
    <col min="8964" max="8964" width="45" style="175" bestFit="1" customWidth="1"/>
    <col min="8965" max="8965" width="32.7109375" style="175" bestFit="1" customWidth="1"/>
    <col min="8966" max="8966" width="34" style="175" bestFit="1" customWidth="1"/>
    <col min="8967" max="9216" width="11.42578125" style="175"/>
    <col min="9217" max="9217" width="53.42578125" style="175" bestFit="1" customWidth="1"/>
    <col min="9218" max="9218" width="44" style="175" bestFit="1" customWidth="1"/>
    <col min="9219" max="9219" width="25.5703125" style="175" bestFit="1" customWidth="1"/>
    <col min="9220" max="9220" width="45" style="175" bestFit="1" customWidth="1"/>
    <col min="9221" max="9221" width="32.7109375" style="175" bestFit="1" customWidth="1"/>
    <col min="9222" max="9222" width="34" style="175" bestFit="1" customWidth="1"/>
    <col min="9223" max="9472" width="11.42578125" style="175"/>
    <col min="9473" max="9473" width="53.42578125" style="175" bestFit="1" customWidth="1"/>
    <col min="9474" max="9474" width="44" style="175" bestFit="1" customWidth="1"/>
    <col min="9475" max="9475" width="25.5703125" style="175" bestFit="1" customWidth="1"/>
    <col min="9476" max="9476" width="45" style="175" bestFit="1" customWidth="1"/>
    <col min="9477" max="9477" width="32.7109375" style="175" bestFit="1" customWidth="1"/>
    <col min="9478" max="9478" width="34" style="175" bestFit="1" customWidth="1"/>
    <col min="9479" max="9728" width="11.42578125" style="175"/>
    <col min="9729" max="9729" width="53.42578125" style="175" bestFit="1" customWidth="1"/>
    <col min="9730" max="9730" width="44" style="175" bestFit="1" customWidth="1"/>
    <col min="9731" max="9731" width="25.5703125" style="175" bestFit="1" customWidth="1"/>
    <col min="9732" max="9732" width="45" style="175" bestFit="1" customWidth="1"/>
    <col min="9733" max="9733" width="32.7109375" style="175" bestFit="1" customWidth="1"/>
    <col min="9734" max="9734" width="34" style="175" bestFit="1" customWidth="1"/>
    <col min="9735" max="9984" width="11.42578125" style="175"/>
    <col min="9985" max="9985" width="53.42578125" style="175" bestFit="1" customWidth="1"/>
    <col min="9986" max="9986" width="44" style="175" bestFit="1" customWidth="1"/>
    <col min="9987" max="9987" width="25.5703125" style="175" bestFit="1" customWidth="1"/>
    <col min="9988" max="9988" width="45" style="175" bestFit="1" customWidth="1"/>
    <col min="9989" max="9989" width="32.7109375" style="175" bestFit="1" customWidth="1"/>
    <col min="9990" max="9990" width="34" style="175" bestFit="1" customWidth="1"/>
    <col min="9991" max="10240" width="11.42578125" style="175"/>
    <col min="10241" max="10241" width="53.42578125" style="175" bestFit="1" customWidth="1"/>
    <col min="10242" max="10242" width="44" style="175" bestFit="1" customWidth="1"/>
    <col min="10243" max="10243" width="25.5703125" style="175" bestFit="1" customWidth="1"/>
    <col min="10244" max="10244" width="45" style="175" bestFit="1" customWidth="1"/>
    <col min="10245" max="10245" width="32.7109375" style="175" bestFit="1" customWidth="1"/>
    <col min="10246" max="10246" width="34" style="175" bestFit="1" customWidth="1"/>
    <col min="10247" max="10496" width="11.42578125" style="175"/>
    <col min="10497" max="10497" width="53.42578125" style="175" bestFit="1" customWidth="1"/>
    <col min="10498" max="10498" width="44" style="175" bestFit="1" customWidth="1"/>
    <col min="10499" max="10499" width="25.5703125" style="175" bestFit="1" customWidth="1"/>
    <col min="10500" max="10500" width="45" style="175" bestFit="1" customWidth="1"/>
    <col min="10501" max="10501" width="32.7109375" style="175" bestFit="1" customWidth="1"/>
    <col min="10502" max="10502" width="34" style="175" bestFit="1" customWidth="1"/>
    <col min="10503" max="10752" width="11.42578125" style="175"/>
    <col min="10753" max="10753" width="53.42578125" style="175" bestFit="1" customWidth="1"/>
    <col min="10754" max="10754" width="44" style="175" bestFit="1" customWidth="1"/>
    <col min="10755" max="10755" width="25.5703125" style="175" bestFit="1" customWidth="1"/>
    <col min="10756" max="10756" width="45" style="175" bestFit="1" customWidth="1"/>
    <col min="10757" max="10757" width="32.7109375" style="175" bestFit="1" customWidth="1"/>
    <col min="10758" max="10758" width="34" style="175" bestFit="1" customWidth="1"/>
    <col min="10759" max="11008" width="11.42578125" style="175"/>
    <col min="11009" max="11009" width="53.42578125" style="175" bestFit="1" customWidth="1"/>
    <col min="11010" max="11010" width="44" style="175" bestFit="1" customWidth="1"/>
    <col min="11011" max="11011" width="25.5703125" style="175" bestFit="1" customWidth="1"/>
    <col min="11012" max="11012" width="45" style="175" bestFit="1" customWidth="1"/>
    <col min="11013" max="11013" width="32.7109375" style="175" bestFit="1" customWidth="1"/>
    <col min="11014" max="11014" width="34" style="175" bestFit="1" customWidth="1"/>
    <col min="11015" max="11264" width="11.42578125" style="175"/>
    <col min="11265" max="11265" width="53.42578125" style="175" bestFit="1" customWidth="1"/>
    <col min="11266" max="11266" width="44" style="175" bestFit="1" customWidth="1"/>
    <col min="11267" max="11267" width="25.5703125" style="175" bestFit="1" customWidth="1"/>
    <col min="11268" max="11268" width="45" style="175" bestFit="1" customWidth="1"/>
    <col min="11269" max="11269" width="32.7109375" style="175" bestFit="1" customWidth="1"/>
    <col min="11270" max="11270" width="34" style="175" bestFit="1" customWidth="1"/>
    <col min="11271" max="11520" width="11.42578125" style="175"/>
    <col min="11521" max="11521" width="53.42578125" style="175" bestFit="1" customWidth="1"/>
    <col min="11522" max="11522" width="44" style="175" bestFit="1" customWidth="1"/>
    <col min="11523" max="11523" width="25.5703125" style="175" bestFit="1" customWidth="1"/>
    <col min="11524" max="11524" width="45" style="175" bestFit="1" customWidth="1"/>
    <col min="11525" max="11525" width="32.7109375" style="175" bestFit="1" customWidth="1"/>
    <col min="11526" max="11526" width="34" style="175" bestFit="1" customWidth="1"/>
    <col min="11527" max="11776" width="11.42578125" style="175"/>
    <col min="11777" max="11777" width="53.42578125" style="175" bestFit="1" customWidth="1"/>
    <col min="11778" max="11778" width="44" style="175" bestFit="1" customWidth="1"/>
    <col min="11779" max="11779" width="25.5703125" style="175" bestFit="1" customWidth="1"/>
    <col min="11780" max="11780" width="45" style="175" bestFit="1" customWidth="1"/>
    <col min="11781" max="11781" width="32.7109375" style="175" bestFit="1" customWidth="1"/>
    <col min="11782" max="11782" width="34" style="175" bestFit="1" customWidth="1"/>
    <col min="11783" max="12032" width="11.42578125" style="175"/>
    <col min="12033" max="12033" width="53.42578125" style="175" bestFit="1" customWidth="1"/>
    <col min="12034" max="12034" width="44" style="175" bestFit="1" customWidth="1"/>
    <col min="12035" max="12035" width="25.5703125" style="175" bestFit="1" customWidth="1"/>
    <col min="12036" max="12036" width="45" style="175" bestFit="1" customWidth="1"/>
    <col min="12037" max="12037" width="32.7109375" style="175" bestFit="1" customWidth="1"/>
    <col min="12038" max="12038" width="34" style="175" bestFit="1" customWidth="1"/>
    <col min="12039" max="12288" width="11.42578125" style="175"/>
    <col min="12289" max="12289" width="53.42578125" style="175" bestFit="1" customWidth="1"/>
    <col min="12290" max="12290" width="44" style="175" bestFit="1" customWidth="1"/>
    <col min="12291" max="12291" width="25.5703125" style="175" bestFit="1" customWidth="1"/>
    <col min="12292" max="12292" width="45" style="175" bestFit="1" customWidth="1"/>
    <col min="12293" max="12293" width="32.7109375" style="175" bestFit="1" customWidth="1"/>
    <col min="12294" max="12294" width="34" style="175" bestFit="1" customWidth="1"/>
    <col min="12295" max="12544" width="11.42578125" style="175"/>
    <col min="12545" max="12545" width="53.42578125" style="175" bestFit="1" customWidth="1"/>
    <col min="12546" max="12546" width="44" style="175" bestFit="1" customWidth="1"/>
    <col min="12547" max="12547" width="25.5703125" style="175" bestFit="1" customWidth="1"/>
    <col min="12548" max="12548" width="45" style="175" bestFit="1" customWidth="1"/>
    <col min="12549" max="12549" width="32.7109375" style="175" bestFit="1" customWidth="1"/>
    <col min="12550" max="12550" width="34" style="175" bestFit="1" customWidth="1"/>
    <col min="12551" max="12800" width="11.42578125" style="175"/>
    <col min="12801" max="12801" width="53.42578125" style="175" bestFit="1" customWidth="1"/>
    <col min="12802" max="12802" width="44" style="175" bestFit="1" customWidth="1"/>
    <col min="12803" max="12803" width="25.5703125" style="175" bestFit="1" customWidth="1"/>
    <col min="12804" max="12804" width="45" style="175" bestFit="1" customWidth="1"/>
    <col min="12805" max="12805" width="32.7109375" style="175" bestFit="1" customWidth="1"/>
    <col min="12806" max="12806" width="34" style="175" bestFit="1" customWidth="1"/>
    <col min="12807" max="13056" width="11.42578125" style="175"/>
    <col min="13057" max="13057" width="53.42578125" style="175" bestFit="1" customWidth="1"/>
    <col min="13058" max="13058" width="44" style="175" bestFit="1" customWidth="1"/>
    <col min="13059" max="13059" width="25.5703125" style="175" bestFit="1" customWidth="1"/>
    <col min="13060" max="13060" width="45" style="175" bestFit="1" customWidth="1"/>
    <col min="13061" max="13061" width="32.7109375" style="175" bestFit="1" customWidth="1"/>
    <col min="13062" max="13062" width="34" style="175" bestFit="1" customWidth="1"/>
    <col min="13063" max="13312" width="11.42578125" style="175"/>
    <col min="13313" max="13313" width="53.42578125" style="175" bestFit="1" customWidth="1"/>
    <col min="13314" max="13314" width="44" style="175" bestFit="1" customWidth="1"/>
    <col min="13315" max="13315" width="25.5703125" style="175" bestFit="1" customWidth="1"/>
    <col min="13316" max="13316" width="45" style="175" bestFit="1" customWidth="1"/>
    <col min="13317" max="13317" width="32.7109375" style="175" bestFit="1" customWidth="1"/>
    <col min="13318" max="13318" width="34" style="175" bestFit="1" customWidth="1"/>
    <col min="13319" max="13568" width="11.42578125" style="175"/>
    <col min="13569" max="13569" width="53.42578125" style="175" bestFit="1" customWidth="1"/>
    <col min="13570" max="13570" width="44" style="175" bestFit="1" customWidth="1"/>
    <col min="13571" max="13571" width="25.5703125" style="175" bestFit="1" customWidth="1"/>
    <col min="13572" max="13572" width="45" style="175" bestFit="1" customWidth="1"/>
    <col min="13573" max="13573" width="32.7109375" style="175" bestFit="1" customWidth="1"/>
    <col min="13574" max="13574" width="34" style="175" bestFit="1" customWidth="1"/>
    <col min="13575" max="13824" width="11.42578125" style="175"/>
    <col min="13825" max="13825" width="53.42578125" style="175" bestFit="1" customWidth="1"/>
    <col min="13826" max="13826" width="44" style="175" bestFit="1" customWidth="1"/>
    <col min="13827" max="13827" width="25.5703125" style="175" bestFit="1" customWidth="1"/>
    <col min="13828" max="13828" width="45" style="175" bestFit="1" customWidth="1"/>
    <col min="13829" max="13829" width="32.7109375" style="175" bestFit="1" customWidth="1"/>
    <col min="13830" max="13830" width="34" style="175" bestFit="1" customWidth="1"/>
    <col min="13831" max="14080" width="11.42578125" style="175"/>
    <col min="14081" max="14081" width="53.42578125" style="175" bestFit="1" customWidth="1"/>
    <col min="14082" max="14082" width="44" style="175" bestFit="1" customWidth="1"/>
    <col min="14083" max="14083" width="25.5703125" style="175" bestFit="1" customWidth="1"/>
    <col min="14084" max="14084" width="45" style="175" bestFit="1" customWidth="1"/>
    <col min="14085" max="14085" width="32.7109375" style="175" bestFit="1" customWidth="1"/>
    <col min="14086" max="14086" width="34" style="175" bestFit="1" customWidth="1"/>
    <col min="14087" max="14336" width="11.42578125" style="175"/>
    <col min="14337" max="14337" width="53.42578125" style="175" bestFit="1" customWidth="1"/>
    <col min="14338" max="14338" width="44" style="175" bestFit="1" customWidth="1"/>
    <col min="14339" max="14339" width="25.5703125" style="175" bestFit="1" customWidth="1"/>
    <col min="14340" max="14340" width="45" style="175" bestFit="1" customWidth="1"/>
    <col min="14341" max="14341" width="32.7109375" style="175" bestFit="1" customWidth="1"/>
    <col min="14342" max="14342" width="34" style="175" bestFit="1" customWidth="1"/>
    <col min="14343" max="14592" width="11.42578125" style="175"/>
    <col min="14593" max="14593" width="53.42578125" style="175" bestFit="1" customWidth="1"/>
    <col min="14594" max="14594" width="44" style="175" bestFit="1" customWidth="1"/>
    <col min="14595" max="14595" width="25.5703125" style="175" bestFit="1" customWidth="1"/>
    <col min="14596" max="14596" width="45" style="175" bestFit="1" customWidth="1"/>
    <col min="14597" max="14597" width="32.7109375" style="175" bestFit="1" customWidth="1"/>
    <col min="14598" max="14598" width="34" style="175" bestFit="1" customWidth="1"/>
    <col min="14599" max="14848" width="11.42578125" style="175"/>
    <col min="14849" max="14849" width="53.42578125" style="175" bestFit="1" customWidth="1"/>
    <col min="14850" max="14850" width="44" style="175" bestFit="1" customWidth="1"/>
    <col min="14851" max="14851" width="25.5703125" style="175" bestFit="1" customWidth="1"/>
    <col min="14852" max="14852" width="45" style="175" bestFit="1" customWidth="1"/>
    <col min="14853" max="14853" width="32.7109375" style="175" bestFit="1" customWidth="1"/>
    <col min="14854" max="14854" width="34" style="175" bestFit="1" customWidth="1"/>
    <col min="14855" max="15104" width="11.42578125" style="175"/>
    <col min="15105" max="15105" width="53.42578125" style="175" bestFit="1" customWidth="1"/>
    <col min="15106" max="15106" width="44" style="175" bestFit="1" customWidth="1"/>
    <col min="15107" max="15107" width="25.5703125" style="175" bestFit="1" customWidth="1"/>
    <col min="15108" max="15108" width="45" style="175" bestFit="1" customWidth="1"/>
    <col min="15109" max="15109" width="32.7109375" style="175" bestFit="1" customWidth="1"/>
    <col min="15110" max="15110" width="34" style="175" bestFit="1" customWidth="1"/>
    <col min="15111" max="15360" width="11.42578125" style="175"/>
    <col min="15361" max="15361" width="53.42578125" style="175" bestFit="1" customWidth="1"/>
    <col min="15362" max="15362" width="44" style="175" bestFit="1" customWidth="1"/>
    <col min="15363" max="15363" width="25.5703125" style="175" bestFit="1" customWidth="1"/>
    <col min="15364" max="15364" width="45" style="175" bestFit="1" customWidth="1"/>
    <col min="15365" max="15365" width="32.7109375" style="175" bestFit="1" customWidth="1"/>
    <col min="15366" max="15366" width="34" style="175" bestFit="1" customWidth="1"/>
    <col min="15367" max="15616" width="11.42578125" style="175"/>
    <col min="15617" max="15617" width="53.42578125" style="175" bestFit="1" customWidth="1"/>
    <col min="15618" max="15618" width="44" style="175" bestFit="1" customWidth="1"/>
    <col min="15619" max="15619" width="25.5703125" style="175" bestFit="1" customWidth="1"/>
    <col min="15620" max="15620" width="45" style="175" bestFit="1" customWidth="1"/>
    <col min="15621" max="15621" width="32.7109375" style="175" bestFit="1" customWidth="1"/>
    <col min="15622" max="15622" width="34" style="175" bestFit="1" customWidth="1"/>
    <col min="15623" max="15872" width="11.42578125" style="175"/>
    <col min="15873" max="15873" width="53.42578125" style="175" bestFit="1" customWidth="1"/>
    <col min="15874" max="15874" width="44" style="175" bestFit="1" customWidth="1"/>
    <col min="15875" max="15875" width="25.5703125" style="175" bestFit="1" customWidth="1"/>
    <col min="15876" max="15876" width="45" style="175" bestFit="1" customWidth="1"/>
    <col min="15877" max="15877" width="32.7109375" style="175" bestFit="1" customWidth="1"/>
    <col min="15878" max="15878" width="34" style="175" bestFit="1" customWidth="1"/>
    <col min="15879" max="16128" width="11.42578125" style="175"/>
    <col min="16129" max="16129" width="53.42578125" style="175" bestFit="1" customWidth="1"/>
    <col min="16130" max="16130" width="44" style="175" bestFit="1" customWidth="1"/>
    <col min="16131" max="16131" width="25.5703125" style="175" bestFit="1" customWidth="1"/>
    <col min="16132" max="16132" width="45" style="175" bestFit="1" customWidth="1"/>
    <col min="16133" max="16133" width="32.7109375" style="175" bestFit="1" customWidth="1"/>
    <col min="16134" max="16134" width="34" style="175" bestFit="1" customWidth="1"/>
    <col min="16135" max="16384" width="11.42578125" style="175"/>
  </cols>
  <sheetData>
    <row r="1" spans="1:7" s="235" customFormat="1" ht="21" x14ac:dyDescent="0.35">
      <c r="A1" s="236" t="s">
        <v>1358</v>
      </c>
    </row>
    <row r="2" spans="1:7" ht="18.75" x14ac:dyDescent="0.3">
      <c r="A2" s="238" t="s">
        <v>1361</v>
      </c>
    </row>
    <row r="3" spans="1:7" x14ac:dyDescent="0.2">
      <c r="A3" s="173"/>
    </row>
    <row r="5" spans="1:7" s="176" customFormat="1" ht="15" x14ac:dyDescent="0.25">
      <c r="A5" s="171" t="s">
        <v>579</v>
      </c>
      <c r="B5" s="171" t="s">
        <v>847</v>
      </c>
      <c r="C5" s="172" t="s">
        <v>580</v>
      </c>
      <c r="D5" s="172" t="s">
        <v>697</v>
      </c>
      <c r="E5" s="172" t="s">
        <v>581</v>
      </c>
      <c r="F5" s="172" t="s">
        <v>582</v>
      </c>
    </row>
    <row r="6" spans="1:7" ht="15" x14ac:dyDescent="0.25">
      <c r="A6" s="358" t="s">
        <v>1311</v>
      </c>
      <c r="B6" s="171"/>
      <c r="C6" s="171"/>
      <c r="D6" s="171"/>
      <c r="E6" s="171"/>
      <c r="F6" s="171"/>
      <c r="G6" s="174"/>
    </row>
    <row r="7" spans="1:7" ht="15" x14ac:dyDescent="0.2">
      <c r="A7" s="177" t="s">
        <v>716</v>
      </c>
      <c r="B7" s="177" t="s">
        <v>710</v>
      </c>
      <c r="C7" s="178" t="s">
        <v>595</v>
      </c>
      <c r="D7" s="178" t="s">
        <v>688</v>
      </c>
      <c r="E7" s="178" t="s">
        <v>783</v>
      </c>
      <c r="F7" s="180" t="s">
        <v>619</v>
      </c>
      <c r="G7" s="174"/>
    </row>
    <row r="8" spans="1:7" ht="15" x14ac:dyDescent="0.2">
      <c r="A8" s="177" t="s">
        <v>714</v>
      </c>
      <c r="B8" s="177" t="s">
        <v>2546</v>
      </c>
      <c r="C8" s="178" t="s">
        <v>595</v>
      </c>
      <c r="D8" s="179" t="s">
        <v>767</v>
      </c>
      <c r="E8" s="179" t="s">
        <v>767</v>
      </c>
      <c r="F8" s="180" t="s">
        <v>715</v>
      </c>
      <c r="G8" s="174"/>
    </row>
    <row r="9" spans="1:7" ht="15" x14ac:dyDescent="0.2">
      <c r="A9" s="177" t="s">
        <v>717</v>
      </c>
      <c r="B9" s="177" t="s">
        <v>831</v>
      </c>
      <c r="C9" s="178" t="s">
        <v>595</v>
      </c>
      <c r="D9" s="178" t="s">
        <v>768</v>
      </c>
      <c r="E9" s="178" t="s">
        <v>3095</v>
      </c>
      <c r="F9" s="180" t="s">
        <v>718</v>
      </c>
      <c r="G9" s="174"/>
    </row>
    <row r="10" spans="1:7" ht="15" x14ac:dyDescent="0.2">
      <c r="A10" s="177" t="s">
        <v>719</v>
      </c>
      <c r="B10" s="177" t="s">
        <v>821</v>
      </c>
      <c r="C10" s="178" t="s">
        <v>720</v>
      </c>
      <c r="D10" s="178" t="s">
        <v>769</v>
      </c>
      <c r="E10" s="178" t="s">
        <v>784</v>
      </c>
      <c r="F10" s="180" t="s">
        <v>721</v>
      </c>
      <c r="G10" s="174"/>
    </row>
    <row r="11" spans="1:7" ht="15" customHeight="1" x14ac:dyDescent="0.2">
      <c r="A11" s="177" t="s">
        <v>1178</v>
      </c>
      <c r="B11" s="177" t="s">
        <v>2954</v>
      </c>
      <c r="C11" s="178" t="s">
        <v>595</v>
      </c>
      <c r="D11" s="178" t="s">
        <v>770</v>
      </c>
      <c r="E11" s="178" t="s">
        <v>656</v>
      </c>
      <c r="F11" s="180"/>
      <c r="G11" s="174"/>
    </row>
    <row r="12" spans="1:7" ht="15" customHeight="1" x14ac:dyDescent="0.2">
      <c r="A12" s="358" t="s">
        <v>1335</v>
      </c>
      <c r="B12" s="177"/>
      <c r="C12" s="178"/>
      <c r="D12" s="178"/>
      <c r="E12" s="178"/>
      <c r="F12" s="180"/>
      <c r="G12" s="174"/>
    </row>
    <row r="13" spans="1:7" ht="15" x14ac:dyDescent="0.2">
      <c r="A13" s="177" t="s">
        <v>663</v>
      </c>
      <c r="B13" s="177" t="s">
        <v>3096</v>
      </c>
      <c r="C13" s="178" t="s">
        <v>597</v>
      </c>
      <c r="D13" s="179" t="s">
        <v>2547</v>
      </c>
      <c r="E13" s="179" t="s">
        <v>3097</v>
      </c>
      <c r="F13" s="180" t="s">
        <v>3098</v>
      </c>
      <c r="G13" s="174"/>
    </row>
    <row r="14" spans="1:7" ht="15" x14ac:dyDescent="0.2">
      <c r="A14" s="177" t="s">
        <v>1333</v>
      </c>
      <c r="B14" s="177" t="s">
        <v>2955</v>
      </c>
      <c r="C14" s="178"/>
      <c r="D14" s="179" t="s">
        <v>2956</v>
      </c>
      <c r="E14" s="179" t="s">
        <v>2957</v>
      </c>
      <c r="F14" s="180" t="s">
        <v>1340</v>
      </c>
      <c r="G14" s="174"/>
    </row>
    <row r="15" spans="1:7" ht="30" x14ac:dyDescent="0.2">
      <c r="A15" s="177" t="s">
        <v>2549</v>
      </c>
      <c r="B15" s="177" t="s">
        <v>3099</v>
      </c>
      <c r="C15" s="178" t="s">
        <v>595</v>
      </c>
      <c r="D15" s="179" t="s">
        <v>685</v>
      </c>
      <c r="E15" s="179"/>
      <c r="F15" s="180" t="s">
        <v>2548</v>
      </c>
      <c r="G15" s="174"/>
    </row>
    <row r="16" spans="1:7" ht="15" x14ac:dyDescent="0.2">
      <c r="A16" s="177" t="s">
        <v>664</v>
      </c>
      <c r="B16" s="177" t="s">
        <v>665</v>
      </c>
      <c r="C16" s="178" t="s">
        <v>595</v>
      </c>
      <c r="D16" s="179" t="s">
        <v>679</v>
      </c>
      <c r="E16" s="179" t="s">
        <v>680</v>
      </c>
      <c r="F16" s="180"/>
      <c r="G16" s="174"/>
    </row>
    <row r="17" spans="1:7" ht="15" x14ac:dyDescent="0.2">
      <c r="A17" s="177" t="s">
        <v>666</v>
      </c>
      <c r="B17" s="177" t="s">
        <v>706</v>
      </c>
      <c r="C17" s="178" t="s">
        <v>595</v>
      </c>
      <c r="D17" s="179" t="s">
        <v>681</v>
      </c>
      <c r="E17" s="179" t="s">
        <v>682</v>
      </c>
      <c r="F17" s="180" t="s">
        <v>3100</v>
      </c>
      <c r="G17" s="174"/>
    </row>
    <row r="18" spans="1:7" ht="15" x14ac:dyDescent="0.2">
      <c r="A18" s="177" t="s">
        <v>159</v>
      </c>
      <c r="B18" s="177" t="s">
        <v>2964</v>
      </c>
      <c r="C18" s="178" t="s">
        <v>595</v>
      </c>
      <c r="D18" s="179" t="s">
        <v>683</v>
      </c>
      <c r="E18" s="179" t="s">
        <v>684</v>
      </c>
      <c r="F18" s="180" t="s">
        <v>2550</v>
      </c>
      <c r="G18" s="174"/>
    </row>
    <row r="19" spans="1:7" ht="15" x14ac:dyDescent="0.2">
      <c r="A19" s="177" t="s">
        <v>667</v>
      </c>
      <c r="B19" s="177" t="s">
        <v>707</v>
      </c>
      <c r="C19" s="178" t="s">
        <v>595</v>
      </c>
      <c r="D19" s="179" t="s">
        <v>3101</v>
      </c>
      <c r="E19" s="179"/>
      <c r="F19" s="180"/>
      <c r="G19" s="174"/>
    </row>
    <row r="20" spans="1:7" ht="15" x14ac:dyDescent="0.2">
      <c r="A20" s="177" t="s">
        <v>668</v>
      </c>
      <c r="B20" s="177" t="s">
        <v>708</v>
      </c>
      <c r="C20" s="178" t="s">
        <v>595</v>
      </c>
      <c r="D20" s="179" t="s">
        <v>2958</v>
      </c>
      <c r="E20" s="179" t="s">
        <v>2959</v>
      </c>
      <c r="F20" s="180" t="s">
        <v>2960</v>
      </c>
      <c r="G20" s="174"/>
    </row>
    <row r="21" spans="1:7" ht="15" x14ac:dyDescent="0.2">
      <c r="A21" s="177" t="s">
        <v>669</v>
      </c>
      <c r="B21" s="177" t="s">
        <v>662</v>
      </c>
      <c r="C21" s="178" t="s">
        <v>595</v>
      </c>
      <c r="D21" s="179" t="s">
        <v>677</v>
      </c>
      <c r="E21" s="179" t="s">
        <v>678</v>
      </c>
      <c r="F21" s="180" t="s">
        <v>3102</v>
      </c>
      <c r="G21" s="174"/>
    </row>
    <row r="22" spans="1:7" ht="15" x14ac:dyDescent="0.2">
      <c r="A22" s="177" t="s">
        <v>1336</v>
      </c>
      <c r="B22" s="177" t="s">
        <v>709</v>
      </c>
      <c r="C22" s="178" t="s">
        <v>595</v>
      </c>
      <c r="D22" s="179" t="s">
        <v>686</v>
      </c>
      <c r="E22" s="179" t="s">
        <v>687</v>
      </c>
      <c r="F22" s="180"/>
      <c r="G22" s="174"/>
    </row>
    <row r="23" spans="1:7" ht="15" x14ac:dyDescent="0.2">
      <c r="A23" s="177" t="s">
        <v>1332</v>
      </c>
      <c r="B23" s="177" t="s">
        <v>2551</v>
      </c>
      <c r="C23" s="178" t="s">
        <v>595</v>
      </c>
      <c r="D23" s="179" t="s">
        <v>1766</v>
      </c>
      <c r="E23" s="179" t="s">
        <v>2552</v>
      </c>
      <c r="F23" s="180"/>
      <c r="G23" s="174"/>
    </row>
    <row r="24" spans="1:7" ht="15" x14ac:dyDescent="0.2">
      <c r="A24" s="177" t="s">
        <v>670</v>
      </c>
      <c r="B24" s="177" t="s">
        <v>711</v>
      </c>
      <c r="C24" s="178" t="s">
        <v>595</v>
      </c>
      <c r="D24" s="179" t="s">
        <v>689</v>
      </c>
      <c r="E24" s="179"/>
      <c r="F24" s="180"/>
      <c r="G24" s="174"/>
    </row>
    <row r="25" spans="1:7" ht="15" x14ac:dyDescent="0.2">
      <c r="A25" s="177" t="s">
        <v>674</v>
      </c>
      <c r="B25" s="177"/>
      <c r="C25" s="178"/>
      <c r="D25" s="179" t="s">
        <v>1334</v>
      </c>
      <c r="E25" s="179"/>
      <c r="F25" s="180"/>
      <c r="G25" s="174"/>
    </row>
    <row r="26" spans="1:7" ht="15" x14ac:dyDescent="0.2">
      <c r="A26" s="177" t="s">
        <v>671</v>
      </c>
      <c r="B26" s="177" t="s">
        <v>672</v>
      </c>
      <c r="C26" s="178" t="s">
        <v>595</v>
      </c>
      <c r="D26" s="179"/>
      <c r="E26" s="179"/>
      <c r="F26" s="180"/>
      <c r="G26" s="174"/>
    </row>
    <row r="27" spans="1:7" ht="15" x14ac:dyDescent="0.2">
      <c r="A27" s="177" t="s">
        <v>673</v>
      </c>
      <c r="B27" s="177" t="s">
        <v>712</v>
      </c>
      <c r="C27" s="178" t="s">
        <v>595</v>
      </c>
      <c r="D27" s="179" t="s">
        <v>690</v>
      </c>
      <c r="E27" s="179" t="s">
        <v>692</v>
      </c>
      <c r="F27" s="180"/>
      <c r="G27" s="174"/>
    </row>
    <row r="28" spans="1:7" ht="15" x14ac:dyDescent="0.2">
      <c r="A28" s="177" t="s">
        <v>2961</v>
      </c>
      <c r="B28" s="177" t="s">
        <v>2962</v>
      </c>
      <c r="C28" s="178" t="s">
        <v>595</v>
      </c>
      <c r="D28" s="179" t="s">
        <v>691</v>
      </c>
      <c r="E28" s="179" t="s">
        <v>693</v>
      </c>
      <c r="F28" s="180" t="s">
        <v>2554</v>
      </c>
      <c r="G28" s="174"/>
    </row>
    <row r="29" spans="1:7" ht="15" x14ac:dyDescent="0.2">
      <c r="A29" s="177" t="s">
        <v>1337</v>
      </c>
      <c r="B29" s="177" t="s">
        <v>2553</v>
      </c>
      <c r="C29" s="178" t="s">
        <v>595</v>
      </c>
      <c r="D29" s="179" t="s">
        <v>1338</v>
      </c>
      <c r="E29" s="179"/>
      <c r="F29" s="180" t="s">
        <v>1339</v>
      </c>
      <c r="G29" s="174"/>
    </row>
    <row r="30" spans="1:7" ht="15" x14ac:dyDescent="0.2">
      <c r="A30" s="177" t="s">
        <v>675</v>
      </c>
      <c r="B30" s="177" t="s">
        <v>676</v>
      </c>
      <c r="C30" s="178" t="s">
        <v>595</v>
      </c>
      <c r="D30" s="179" t="s">
        <v>694</v>
      </c>
      <c r="E30" s="179"/>
      <c r="F30" s="180" t="s">
        <v>2963</v>
      </c>
      <c r="G30" s="174"/>
    </row>
    <row r="31" spans="1:7" ht="15" x14ac:dyDescent="0.2">
      <c r="A31" s="177" t="s">
        <v>1179</v>
      </c>
      <c r="B31" s="177" t="s">
        <v>2555</v>
      </c>
      <c r="C31" s="178" t="s">
        <v>595</v>
      </c>
      <c r="D31" s="179" t="s">
        <v>695</v>
      </c>
      <c r="E31" s="179" t="s">
        <v>696</v>
      </c>
      <c r="F31" s="180"/>
      <c r="G31" s="174"/>
    </row>
  </sheetData>
  <sortState xmlns:xlrd2="http://schemas.microsoft.com/office/spreadsheetml/2017/richdata2" ref="A6:AK11">
    <sortCondition ref="A6:A11"/>
  </sortState>
  <hyperlinks>
    <hyperlink ref="F21" r:id="rId1" xr:uid="{00000000-0004-0000-5300-000000000000}"/>
    <hyperlink ref="F15" r:id="rId2" xr:uid="{00000000-0004-0000-5300-000001000000}"/>
    <hyperlink ref="F8" r:id="rId3" xr:uid="{00000000-0004-0000-5300-000002000000}"/>
    <hyperlink ref="F17" r:id="rId4" xr:uid="{00000000-0004-0000-5300-000003000000}"/>
    <hyperlink ref="F18" r:id="rId5" xr:uid="{00000000-0004-0000-5300-000004000000}"/>
    <hyperlink ref="F29" r:id="rId6" xr:uid="{00000000-0004-0000-5300-000005000000}"/>
    <hyperlink ref="F14" r:id="rId7" xr:uid="{00000000-0004-0000-5300-000006000000}"/>
    <hyperlink ref="F13" r:id="rId8" xr:uid="{00000000-0004-0000-5300-000007000000}"/>
    <hyperlink ref="F28" r:id="rId9" xr:uid="{00000000-0004-0000-5300-000008000000}"/>
    <hyperlink ref="F7" r:id="rId10" xr:uid="{00000000-0004-0000-5300-000009000000}"/>
    <hyperlink ref="F20" r:id="rId11" xr:uid="{00000000-0004-0000-5300-00000A000000}"/>
    <hyperlink ref="F30" r:id="rId12" xr:uid="{00000000-0004-0000-5300-00000B000000}"/>
  </hyperlinks>
  <pageMargins left="0.74803149606299213" right="0.74803149606299213" top="1.0236220472440944" bottom="0.98425196850393704" header="0.35433070866141736" footer="0.51181102362204722"/>
  <pageSetup paperSize="8" scale="74" orientation="landscape" cellComments="asDisplayed" r:id="rId13"/>
  <headerFooter alignWithMargins="0"/>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400-000000000000}">
  <sheetPr codeName="Hoja69">
    <tabColor rgb="FF00B050"/>
  </sheetPr>
  <dimension ref="A1:AK114"/>
  <sheetViews>
    <sheetView zoomScaleNormal="100" workbookViewId="0"/>
  </sheetViews>
  <sheetFormatPr baseColWidth="10" defaultColWidth="11.5703125" defaultRowHeight="12.75" x14ac:dyDescent="0.2"/>
  <cols>
    <col min="1" max="1" width="59.85546875" style="170" customWidth="1"/>
    <col min="2" max="2" width="53.85546875" style="170" customWidth="1"/>
    <col min="3" max="3" width="28.7109375" style="170" customWidth="1"/>
    <col min="4" max="4" width="29.7109375" style="170" customWidth="1"/>
    <col min="5" max="5" width="23.5703125" style="170" customWidth="1"/>
    <col min="6" max="6" width="44.5703125" style="170" customWidth="1"/>
    <col min="7" max="255" width="11.5703125" style="170"/>
    <col min="256" max="256" width="36.28515625" style="170" bestFit="1" customWidth="1"/>
    <col min="257" max="257" width="42" style="170" bestFit="1" customWidth="1"/>
    <col min="258" max="259" width="9" style="170" customWidth="1"/>
    <col min="260" max="260" width="9.85546875" style="170" customWidth="1"/>
    <col min="261" max="261" width="10" style="170" customWidth="1"/>
    <col min="262" max="262" width="30.5703125" style="170" bestFit="1" customWidth="1"/>
    <col min="263" max="511" width="11.5703125" style="170"/>
    <col min="512" max="512" width="36.28515625" style="170" bestFit="1" customWidth="1"/>
    <col min="513" max="513" width="42" style="170" bestFit="1" customWidth="1"/>
    <col min="514" max="515" width="9" style="170" customWidth="1"/>
    <col min="516" max="516" width="9.85546875" style="170" customWidth="1"/>
    <col min="517" max="517" width="10" style="170" customWidth="1"/>
    <col min="518" max="518" width="30.5703125" style="170" bestFit="1" customWidth="1"/>
    <col min="519" max="767" width="11.5703125" style="170"/>
    <col min="768" max="768" width="36.28515625" style="170" bestFit="1" customWidth="1"/>
    <col min="769" max="769" width="42" style="170" bestFit="1" customWidth="1"/>
    <col min="770" max="771" width="9" style="170" customWidth="1"/>
    <col min="772" max="772" width="9.85546875" style="170" customWidth="1"/>
    <col min="773" max="773" width="10" style="170" customWidth="1"/>
    <col min="774" max="774" width="30.5703125" style="170" bestFit="1" customWidth="1"/>
    <col min="775" max="1023" width="11.5703125" style="170"/>
    <col min="1024" max="1024" width="36.28515625" style="170" bestFit="1" customWidth="1"/>
    <col min="1025" max="1025" width="42" style="170" bestFit="1" customWidth="1"/>
    <col min="1026" max="1027" width="9" style="170" customWidth="1"/>
    <col min="1028" max="1028" width="9.85546875" style="170" customWidth="1"/>
    <col min="1029" max="1029" width="10" style="170" customWidth="1"/>
    <col min="1030" max="1030" width="30.5703125" style="170" bestFit="1" customWidth="1"/>
    <col min="1031" max="1279" width="11.5703125" style="170"/>
    <col min="1280" max="1280" width="36.28515625" style="170" bestFit="1" customWidth="1"/>
    <col min="1281" max="1281" width="42" style="170" bestFit="1" customWidth="1"/>
    <col min="1282" max="1283" width="9" style="170" customWidth="1"/>
    <col min="1284" max="1284" width="9.85546875" style="170" customWidth="1"/>
    <col min="1285" max="1285" width="10" style="170" customWidth="1"/>
    <col min="1286" max="1286" width="30.5703125" style="170" bestFit="1" customWidth="1"/>
    <col min="1287" max="1535" width="11.5703125" style="170"/>
    <col min="1536" max="1536" width="36.28515625" style="170" bestFit="1" customWidth="1"/>
    <col min="1537" max="1537" width="42" style="170" bestFit="1" customWidth="1"/>
    <col min="1538" max="1539" width="9" style="170" customWidth="1"/>
    <col min="1540" max="1540" width="9.85546875" style="170" customWidth="1"/>
    <col min="1541" max="1541" width="10" style="170" customWidth="1"/>
    <col min="1542" max="1542" width="30.5703125" style="170" bestFit="1" customWidth="1"/>
    <col min="1543" max="1791" width="11.5703125" style="170"/>
    <col min="1792" max="1792" width="36.28515625" style="170" bestFit="1" customWidth="1"/>
    <col min="1793" max="1793" width="42" style="170" bestFit="1" customWidth="1"/>
    <col min="1794" max="1795" width="9" style="170" customWidth="1"/>
    <col min="1796" max="1796" width="9.85546875" style="170" customWidth="1"/>
    <col min="1797" max="1797" width="10" style="170" customWidth="1"/>
    <col min="1798" max="1798" width="30.5703125" style="170" bestFit="1" customWidth="1"/>
    <col min="1799" max="2047" width="11.5703125" style="170"/>
    <col min="2048" max="2048" width="36.28515625" style="170" bestFit="1" customWidth="1"/>
    <col min="2049" max="2049" width="42" style="170" bestFit="1" customWidth="1"/>
    <col min="2050" max="2051" width="9" style="170" customWidth="1"/>
    <col min="2052" max="2052" width="9.85546875" style="170" customWidth="1"/>
    <col min="2053" max="2053" width="10" style="170" customWidth="1"/>
    <col min="2054" max="2054" width="30.5703125" style="170" bestFit="1" customWidth="1"/>
    <col min="2055" max="2303" width="11.5703125" style="170"/>
    <col min="2304" max="2304" width="36.28515625" style="170" bestFit="1" customWidth="1"/>
    <col min="2305" max="2305" width="42" style="170" bestFit="1" customWidth="1"/>
    <col min="2306" max="2307" width="9" style="170" customWidth="1"/>
    <col min="2308" max="2308" width="9.85546875" style="170" customWidth="1"/>
    <col min="2309" max="2309" width="10" style="170" customWidth="1"/>
    <col min="2310" max="2310" width="30.5703125" style="170" bestFit="1" customWidth="1"/>
    <col min="2311" max="2559" width="11.5703125" style="170"/>
    <col min="2560" max="2560" width="36.28515625" style="170" bestFit="1" customWidth="1"/>
    <col min="2561" max="2561" width="42" style="170" bestFit="1" customWidth="1"/>
    <col min="2562" max="2563" width="9" style="170" customWidth="1"/>
    <col min="2564" max="2564" width="9.85546875" style="170" customWidth="1"/>
    <col min="2565" max="2565" width="10" style="170" customWidth="1"/>
    <col min="2566" max="2566" width="30.5703125" style="170" bestFit="1" customWidth="1"/>
    <col min="2567" max="2815" width="11.5703125" style="170"/>
    <col min="2816" max="2816" width="36.28515625" style="170" bestFit="1" customWidth="1"/>
    <col min="2817" max="2817" width="42" style="170" bestFit="1" customWidth="1"/>
    <col min="2818" max="2819" width="9" style="170" customWidth="1"/>
    <col min="2820" max="2820" width="9.85546875" style="170" customWidth="1"/>
    <col min="2821" max="2821" width="10" style="170" customWidth="1"/>
    <col min="2822" max="2822" width="30.5703125" style="170" bestFit="1" customWidth="1"/>
    <col min="2823" max="3071" width="11.5703125" style="170"/>
    <col min="3072" max="3072" width="36.28515625" style="170" bestFit="1" customWidth="1"/>
    <col min="3073" max="3073" width="42" style="170" bestFit="1" customWidth="1"/>
    <col min="3074" max="3075" width="9" style="170" customWidth="1"/>
    <col min="3076" max="3076" width="9.85546875" style="170" customWidth="1"/>
    <col min="3077" max="3077" width="10" style="170" customWidth="1"/>
    <col min="3078" max="3078" width="30.5703125" style="170" bestFit="1" customWidth="1"/>
    <col min="3079" max="3327" width="11.5703125" style="170"/>
    <col min="3328" max="3328" width="36.28515625" style="170" bestFit="1" customWidth="1"/>
    <col min="3329" max="3329" width="42" style="170" bestFit="1" customWidth="1"/>
    <col min="3330" max="3331" width="9" style="170" customWidth="1"/>
    <col min="3332" max="3332" width="9.85546875" style="170" customWidth="1"/>
    <col min="3333" max="3333" width="10" style="170" customWidth="1"/>
    <col min="3334" max="3334" width="30.5703125" style="170" bestFit="1" customWidth="1"/>
    <col min="3335" max="3583" width="11.5703125" style="170"/>
    <col min="3584" max="3584" width="36.28515625" style="170" bestFit="1" customWidth="1"/>
    <col min="3585" max="3585" width="42" style="170" bestFit="1" customWidth="1"/>
    <col min="3586" max="3587" width="9" style="170" customWidth="1"/>
    <col min="3588" max="3588" width="9.85546875" style="170" customWidth="1"/>
    <col min="3589" max="3589" width="10" style="170" customWidth="1"/>
    <col min="3590" max="3590" width="30.5703125" style="170" bestFit="1" customWidth="1"/>
    <col min="3591" max="3839" width="11.5703125" style="170"/>
    <col min="3840" max="3840" width="36.28515625" style="170" bestFit="1" customWidth="1"/>
    <col min="3841" max="3841" width="42" style="170" bestFit="1" customWidth="1"/>
    <col min="3842" max="3843" width="9" style="170" customWidth="1"/>
    <col min="3844" max="3844" width="9.85546875" style="170" customWidth="1"/>
    <col min="3845" max="3845" width="10" style="170" customWidth="1"/>
    <col min="3846" max="3846" width="30.5703125" style="170" bestFit="1" customWidth="1"/>
    <col min="3847" max="4095" width="11.5703125" style="170"/>
    <col min="4096" max="4096" width="36.28515625" style="170" bestFit="1" customWidth="1"/>
    <col min="4097" max="4097" width="42" style="170" bestFit="1" customWidth="1"/>
    <col min="4098" max="4099" width="9" style="170" customWidth="1"/>
    <col min="4100" max="4100" width="9.85546875" style="170" customWidth="1"/>
    <col min="4101" max="4101" width="10" style="170" customWidth="1"/>
    <col min="4102" max="4102" width="30.5703125" style="170" bestFit="1" customWidth="1"/>
    <col min="4103" max="4351" width="11.5703125" style="170"/>
    <col min="4352" max="4352" width="36.28515625" style="170" bestFit="1" customWidth="1"/>
    <col min="4353" max="4353" width="42" style="170" bestFit="1" customWidth="1"/>
    <col min="4354" max="4355" width="9" style="170" customWidth="1"/>
    <col min="4356" max="4356" width="9.85546875" style="170" customWidth="1"/>
    <col min="4357" max="4357" width="10" style="170" customWidth="1"/>
    <col min="4358" max="4358" width="30.5703125" style="170" bestFit="1" customWidth="1"/>
    <col min="4359" max="4607" width="11.5703125" style="170"/>
    <col min="4608" max="4608" width="36.28515625" style="170" bestFit="1" customWidth="1"/>
    <col min="4609" max="4609" width="42" style="170" bestFit="1" customWidth="1"/>
    <col min="4610" max="4611" width="9" style="170" customWidth="1"/>
    <col min="4612" max="4612" width="9.85546875" style="170" customWidth="1"/>
    <col min="4613" max="4613" width="10" style="170" customWidth="1"/>
    <col min="4614" max="4614" width="30.5703125" style="170" bestFit="1" customWidth="1"/>
    <col min="4615" max="4863" width="11.5703125" style="170"/>
    <col min="4864" max="4864" width="36.28515625" style="170" bestFit="1" customWidth="1"/>
    <col min="4865" max="4865" width="42" style="170" bestFit="1" customWidth="1"/>
    <col min="4866" max="4867" width="9" style="170" customWidth="1"/>
    <col min="4868" max="4868" width="9.85546875" style="170" customWidth="1"/>
    <col min="4869" max="4869" width="10" style="170" customWidth="1"/>
    <col min="4870" max="4870" width="30.5703125" style="170" bestFit="1" customWidth="1"/>
    <col min="4871" max="5119" width="11.5703125" style="170"/>
    <col min="5120" max="5120" width="36.28515625" style="170" bestFit="1" customWidth="1"/>
    <col min="5121" max="5121" width="42" style="170" bestFit="1" customWidth="1"/>
    <col min="5122" max="5123" width="9" style="170" customWidth="1"/>
    <col min="5124" max="5124" width="9.85546875" style="170" customWidth="1"/>
    <col min="5125" max="5125" width="10" style="170" customWidth="1"/>
    <col min="5126" max="5126" width="30.5703125" style="170" bestFit="1" customWidth="1"/>
    <col min="5127" max="5375" width="11.5703125" style="170"/>
    <col min="5376" max="5376" width="36.28515625" style="170" bestFit="1" customWidth="1"/>
    <col min="5377" max="5377" width="42" style="170" bestFit="1" customWidth="1"/>
    <col min="5378" max="5379" width="9" style="170" customWidth="1"/>
    <col min="5380" max="5380" width="9.85546875" style="170" customWidth="1"/>
    <col min="5381" max="5381" width="10" style="170" customWidth="1"/>
    <col min="5382" max="5382" width="30.5703125" style="170" bestFit="1" customWidth="1"/>
    <col min="5383" max="5631" width="11.5703125" style="170"/>
    <col min="5632" max="5632" width="36.28515625" style="170" bestFit="1" customWidth="1"/>
    <col min="5633" max="5633" width="42" style="170" bestFit="1" customWidth="1"/>
    <col min="5634" max="5635" width="9" style="170" customWidth="1"/>
    <col min="5636" max="5636" width="9.85546875" style="170" customWidth="1"/>
    <col min="5637" max="5637" width="10" style="170" customWidth="1"/>
    <col min="5638" max="5638" width="30.5703125" style="170" bestFit="1" customWidth="1"/>
    <col min="5639" max="5887" width="11.5703125" style="170"/>
    <col min="5888" max="5888" width="36.28515625" style="170" bestFit="1" customWidth="1"/>
    <col min="5889" max="5889" width="42" style="170" bestFit="1" customWidth="1"/>
    <col min="5890" max="5891" width="9" style="170" customWidth="1"/>
    <col min="5892" max="5892" width="9.85546875" style="170" customWidth="1"/>
    <col min="5893" max="5893" width="10" style="170" customWidth="1"/>
    <col min="5894" max="5894" width="30.5703125" style="170" bestFit="1" customWidth="1"/>
    <col min="5895" max="6143" width="11.5703125" style="170"/>
    <col min="6144" max="6144" width="36.28515625" style="170" bestFit="1" customWidth="1"/>
    <col min="6145" max="6145" width="42" style="170" bestFit="1" customWidth="1"/>
    <col min="6146" max="6147" width="9" style="170" customWidth="1"/>
    <col min="6148" max="6148" width="9.85546875" style="170" customWidth="1"/>
    <col min="6149" max="6149" width="10" style="170" customWidth="1"/>
    <col min="6150" max="6150" width="30.5703125" style="170" bestFit="1" customWidth="1"/>
    <col min="6151" max="6399" width="11.5703125" style="170"/>
    <col min="6400" max="6400" width="36.28515625" style="170" bestFit="1" customWidth="1"/>
    <col min="6401" max="6401" width="42" style="170" bestFit="1" customWidth="1"/>
    <col min="6402" max="6403" width="9" style="170" customWidth="1"/>
    <col min="6404" max="6404" width="9.85546875" style="170" customWidth="1"/>
    <col min="6405" max="6405" width="10" style="170" customWidth="1"/>
    <col min="6406" max="6406" width="30.5703125" style="170" bestFit="1" customWidth="1"/>
    <col min="6407" max="6655" width="11.5703125" style="170"/>
    <col min="6656" max="6656" width="36.28515625" style="170" bestFit="1" customWidth="1"/>
    <col min="6657" max="6657" width="42" style="170" bestFit="1" customWidth="1"/>
    <col min="6658" max="6659" width="9" style="170" customWidth="1"/>
    <col min="6660" max="6660" width="9.85546875" style="170" customWidth="1"/>
    <col min="6661" max="6661" width="10" style="170" customWidth="1"/>
    <col min="6662" max="6662" width="30.5703125" style="170" bestFit="1" customWidth="1"/>
    <col min="6663" max="6911" width="11.5703125" style="170"/>
    <col min="6912" max="6912" width="36.28515625" style="170" bestFit="1" customWidth="1"/>
    <col min="6913" max="6913" width="42" style="170" bestFit="1" customWidth="1"/>
    <col min="6914" max="6915" width="9" style="170" customWidth="1"/>
    <col min="6916" max="6916" width="9.85546875" style="170" customWidth="1"/>
    <col min="6917" max="6917" width="10" style="170" customWidth="1"/>
    <col min="6918" max="6918" width="30.5703125" style="170" bestFit="1" customWidth="1"/>
    <col min="6919" max="7167" width="11.5703125" style="170"/>
    <col min="7168" max="7168" width="36.28515625" style="170" bestFit="1" customWidth="1"/>
    <col min="7169" max="7169" width="42" style="170" bestFit="1" customWidth="1"/>
    <col min="7170" max="7171" width="9" style="170" customWidth="1"/>
    <col min="7172" max="7172" width="9.85546875" style="170" customWidth="1"/>
    <col min="7173" max="7173" width="10" style="170" customWidth="1"/>
    <col min="7174" max="7174" width="30.5703125" style="170" bestFit="1" customWidth="1"/>
    <col min="7175" max="7423" width="11.5703125" style="170"/>
    <col min="7424" max="7424" width="36.28515625" style="170" bestFit="1" customWidth="1"/>
    <col min="7425" max="7425" width="42" style="170" bestFit="1" customWidth="1"/>
    <col min="7426" max="7427" width="9" style="170" customWidth="1"/>
    <col min="7428" max="7428" width="9.85546875" style="170" customWidth="1"/>
    <col min="7429" max="7429" width="10" style="170" customWidth="1"/>
    <col min="7430" max="7430" width="30.5703125" style="170" bestFit="1" customWidth="1"/>
    <col min="7431" max="7679" width="11.5703125" style="170"/>
    <col min="7680" max="7680" width="36.28515625" style="170" bestFit="1" customWidth="1"/>
    <col min="7681" max="7681" width="42" style="170" bestFit="1" customWidth="1"/>
    <col min="7682" max="7683" width="9" style="170" customWidth="1"/>
    <col min="7684" max="7684" width="9.85546875" style="170" customWidth="1"/>
    <col min="7685" max="7685" width="10" style="170" customWidth="1"/>
    <col min="7686" max="7686" width="30.5703125" style="170" bestFit="1" customWidth="1"/>
    <col min="7687" max="7935" width="11.5703125" style="170"/>
    <col min="7936" max="7936" width="36.28515625" style="170" bestFit="1" customWidth="1"/>
    <col min="7937" max="7937" width="42" style="170" bestFit="1" customWidth="1"/>
    <col min="7938" max="7939" width="9" style="170" customWidth="1"/>
    <col min="7940" max="7940" width="9.85546875" style="170" customWidth="1"/>
    <col min="7941" max="7941" width="10" style="170" customWidth="1"/>
    <col min="7942" max="7942" width="30.5703125" style="170" bestFit="1" customWidth="1"/>
    <col min="7943" max="8191" width="11.5703125" style="170"/>
    <col min="8192" max="8192" width="36.28515625" style="170" bestFit="1" customWidth="1"/>
    <col min="8193" max="8193" width="42" style="170" bestFit="1" customWidth="1"/>
    <col min="8194" max="8195" width="9" style="170" customWidth="1"/>
    <col min="8196" max="8196" width="9.85546875" style="170" customWidth="1"/>
    <col min="8197" max="8197" width="10" style="170" customWidth="1"/>
    <col min="8198" max="8198" width="30.5703125" style="170" bestFit="1" customWidth="1"/>
    <col min="8199" max="8447" width="11.5703125" style="170"/>
    <col min="8448" max="8448" width="36.28515625" style="170" bestFit="1" customWidth="1"/>
    <col min="8449" max="8449" width="42" style="170" bestFit="1" customWidth="1"/>
    <col min="8450" max="8451" width="9" style="170" customWidth="1"/>
    <col min="8452" max="8452" width="9.85546875" style="170" customWidth="1"/>
    <col min="8453" max="8453" width="10" style="170" customWidth="1"/>
    <col min="8454" max="8454" width="30.5703125" style="170" bestFit="1" customWidth="1"/>
    <col min="8455" max="8703" width="11.5703125" style="170"/>
    <col min="8704" max="8704" width="36.28515625" style="170" bestFit="1" customWidth="1"/>
    <col min="8705" max="8705" width="42" style="170" bestFit="1" customWidth="1"/>
    <col min="8706" max="8707" width="9" style="170" customWidth="1"/>
    <col min="8708" max="8708" width="9.85546875" style="170" customWidth="1"/>
    <col min="8709" max="8709" width="10" style="170" customWidth="1"/>
    <col min="8710" max="8710" width="30.5703125" style="170" bestFit="1" customWidth="1"/>
    <col min="8711" max="8959" width="11.5703125" style="170"/>
    <col min="8960" max="8960" width="36.28515625" style="170" bestFit="1" customWidth="1"/>
    <col min="8961" max="8961" width="42" style="170" bestFit="1" customWidth="1"/>
    <col min="8962" max="8963" width="9" style="170" customWidth="1"/>
    <col min="8964" max="8964" width="9.85546875" style="170" customWidth="1"/>
    <col min="8965" max="8965" width="10" style="170" customWidth="1"/>
    <col min="8966" max="8966" width="30.5703125" style="170" bestFit="1" customWidth="1"/>
    <col min="8967" max="9215" width="11.5703125" style="170"/>
    <col min="9216" max="9216" width="36.28515625" style="170" bestFit="1" customWidth="1"/>
    <col min="9217" max="9217" width="42" style="170" bestFit="1" customWidth="1"/>
    <col min="9218" max="9219" width="9" style="170" customWidth="1"/>
    <col min="9220" max="9220" width="9.85546875" style="170" customWidth="1"/>
    <col min="9221" max="9221" width="10" style="170" customWidth="1"/>
    <col min="9222" max="9222" width="30.5703125" style="170" bestFit="1" customWidth="1"/>
    <col min="9223" max="9471" width="11.5703125" style="170"/>
    <col min="9472" max="9472" width="36.28515625" style="170" bestFit="1" customWidth="1"/>
    <col min="9473" max="9473" width="42" style="170" bestFit="1" customWidth="1"/>
    <col min="9474" max="9475" width="9" style="170" customWidth="1"/>
    <col min="9476" max="9476" width="9.85546875" style="170" customWidth="1"/>
    <col min="9477" max="9477" width="10" style="170" customWidth="1"/>
    <col min="9478" max="9478" width="30.5703125" style="170" bestFit="1" customWidth="1"/>
    <col min="9479" max="9727" width="11.5703125" style="170"/>
    <col min="9728" max="9728" width="36.28515625" style="170" bestFit="1" customWidth="1"/>
    <col min="9729" max="9729" width="42" style="170" bestFit="1" customWidth="1"/>
    <col min="9730" max="9731" width="9" style="170" customWidth="1"/>
    <col min="9732" max="9732" width="9.85546875" style="170" customWidth="1"/>
    <col min="9733" max="9733" width="10" style="170" customWidth="1"/>
    <col min="9734" max="9734" width="30.5703125" style="170" bestFit="1" customWidth="1"/>
    <col min="9735" max="9983" width="11.5703125" style="170"/>
    <col min="9984" max="9984" width="36.28515625" style="170" bestFit="1" customWidth="1"/>
    <col min="9985" max="9985" width="42" style="170" bestFit="1" customWidth="1"/>
    <col min="9986" max="9987" width="9" style="170" customWidth="1"/>
    <col min="9988" max="9988" width="9.85546875" style="170" customWidth="1"/>
    <col min="9989" max="9989" width="10" style="170" customWidth="1"/>
    <col min="9990" max="9990" width="30.5703125" style="170" bestFit="1" customWidth="1"/>
    <col min="9991" max="10239" width="11.5703125" style="170"/>
    <col min="10240" max="10240" width="36.28515625" style="170" bestFit="1" customWidth="1"/>
    <col min="10241" max="10241" width="42" style="170" bestFit="1" customWidth="1"/>
    <col min="10242" max="10243" width="9" style="170" customWidth="1"/>
    <col min="10244" max="10244" width="9.85546875" style="170" customWidth="1"/>
    <col min="10245" max="10245" width="10" style="170" customWidth="1"/>
    <col min="10246" max="10246" width="30.5703125" style="170" bestFit="1" customWidth="1"/>
    <col min="10247" max="10495" width="11.5703125" style="170"/>
    <col min="10496" max="10496" width="36.28515625" style="170" bestFit="1" customWidth="1"/>
    <col min="10497" max="10497" width="42" style="170" bestFit="1" customWidth="1"/>
    <col min="10498" max="10499" width="9" style="170" customWidth="1"/>
    <col min="10500" max="10500" width="9.85546875" style="170" customWidth="1"/>
    <col min="10501" max="10501" width="10" style="170" customWidth="1"/>
    <col min="10502" max="10502" width="30.5703125" style="170" bestFit="1" customWidth="1"/>
    <col min="10503" max="10751" width="11.5703125" style="170"/>
    <col min="10752" max="10752" width="36.28515625" style="170" bestFit="1" customWidth="1"/>
    <col min="10753" max="10753" width="42" style="170" bestFit="1" customWidth="1"/>
    <col min="10754" max="10755" width="9" style="170" customWidth="1"/>
    <col min="10756" max="10756" width="9.85546875" style="170" customWidth="1"/>
    <col min="10757" max="10757" width="10" style="170" customWidth="1"/>
    <col min="10758" max="10758" width="30.5703125" style="170" bestFit="1" customWidth="1"/>
    <col min="10759" max="11007" width="11.5703125" style="170"/>
    <col min="11008" max="11008" width="36.28515625" style="170" bestFit="1" customWidth="1"/>
    <col min="11009" max="11009" width="42" style="170" bestFit="1" customWidth="1"/>
    <col min="11010" max="11011" width="9" style="170" customWidth="1"/>
    <col min="11012" max="11012" width="9.85546875" style="170" customWidth="1"/>
    <col min="11013" max="11013" width="10" style="170" customWidth="1"/>
    <col min="11014" max="11014" width="30.5703125" style="170" bestFit="1" customWidth="1"/>
    <col min="11015" max="11263" width="11.5703125" style="170"/>
    <col min="11264" max="11264" width="36.28515625" style="170" bestFit="1" customWidth="1"/>
    <col min="11265" max="11265" width="42" style="170" bestFit="1" customWidth="1"/>
    <col min="11266" max="11267" width="9" style="170" customWidth="1"/>
    <col min="11268" max="11268" width="9.85546875" style="170" customWidth="1"/>
    <col min="11269" max="11269" width="10" style="170" customWidth="1"/>
    <col min="11270" max="11270" width="30.5703125" style="170" bestFit="1" customWidth="1"/>
    <col min="11271" max="11519" width="11.5703125" style="170"/>
    <col min="11520" max="11520" width="36.28515625" style="170" bestFit="1" customWidth="1"/>
    <col min="11521" max="11521" width="42" style="170" bestFit="1" customWidth="1"/>
    <col min="11522" max="11523" width="9" style="170" customWidth="1"/>
    <col min="11524" max="11524" width="9.85546875" style="170" customWidth="1"/>
    <col min="11525" max="11525" width="10" style="170" customWidth="1"/>
    <col min="11526" max="11526" width="30.5703125" style="170" bestFit="1" customWidth="1"/>
    <col min="11527" max="11775" width="11.5703125" style="170"/>
    <col min="11776" max="11776" width="36.28515625" style="170" bestFit="1" customWidth="1"/>
    <col min="11777" max="11777" width="42" style="170" bestFit="1" customWidth="1"/>
    <col min="11778" max="11779" width="9" style="170" customWidth="1"/>
    <col min="11780" max="11780" width="9.85546875" style="170" customWidth="1"/>
    <col min="11781" max="11781" width="10" style="170" customWidth="1"/>
    <col min="11782" max="11782" width="30.5703125" style="170" bestFit="1" customWidth="1"/>
    <col min="11783" max="12031" width="11.5703125" style="170"/>
    <col min="12032" max="12032" width="36.28515625" style="170" bestFit="1" customWidth="1"/>
    <col min="12033" max="12033" width="42" style="170" bestFit="1" customWidth="1"/>
    <col min="12034" max="12035" width="9" style="170" customWidth="1"/>
    <col min="12036" max="12036" width="9.85546875" style="170" customWidth="1"/>
    <col min="12037" max="12037" width="10" style="170" customWidth="1"/>
    <col min="12038" max="12038" width="30.5703125" style="170" bestFit="1" customWidth="1"/>
    <col min="12039" max="12287" width="11.5703125" style="170"/>
    <col min="12288" max="12288" width="36.28515625" style="170" bestFit="1" customWidth="1"/>
    <col min="12289" max="12289" width="42" style="170" bestFit="1" customWidth="1"/>
    <col min="12290" max="12291" width="9" style="170" customWidth="1"/>
    <col min="12292" max="12292" width="9.85546875" style="170" customWidth="1"/>
    <col min="12293" max="12293" width="10" style="170" customWidth="1"/>
    <col min="12294" max="12294" width="30.5703125" style="170" bestFit="1" customWidth="1"/>
    <col min="12295" max="12543" width="11.5703125" style="170"/>
    <col min="12544" max="12544" width="36.28515625" style="170" bestFit="1" customWidth="1"/>
    <col min="12545" max="12545" width="42" style="170" bestFit="1" customWidth="1"/>
    <col min="12546" max="12547" width="9" style="170" customWidth="1"/>
    <col min="12548" max="12548" width="9.85546875" style="170" customWidth="1"/>
    <col min="12549" max="12549" width="10" style="170" customWidth="1"/>
    <col min="12550" max="12550" width="30.5703125" style="170" bestFit="1" customWidth="1"/>
    <col min="12551" max="12799" width="11.5703125" style="170"/>
    <col min="12800" max="12800" width="36.28515625" style="170" bestFit="1" customWidth="1"/>
    <col min="12801" max="12801" width="42" style="170" bestFit="1" customWidth="1"/>
    <col min="12802" max="12803" width="9" style="170" customWidth="1"/>
    <col min="12804" max="12804" width="9.85546875" style="170" customWidth="1"/>
    <col min="12805" max="12805" width="10" style="170" customWidth="1"/>
    <col min="12806" max="12806" width="30.5703125" style="170" bestFit="1" customWidth="1"/>
    <col min="12807" max="13055" width="11.5703125" style="170"/>
    <col min="13056" max="13056" width="36.28515625" style="170" bestFit="1" customWidth="1"/>
    <col min="13057" max="13057" width="42" style="170" bestFit="1" customWidth="1"/>
    <col min="13058" max="13059" width="9" style="170" customWidth="1"/>
    <col min="13060" max="13060" width="9.85546875" style="170" customWidth="1"/>
    <col min="13061" max="13061" width="10" style="170" customWidth="1"/>
    <col min="13062" max="13062" width="30.5703125" style="170" bestFit="1" customWidth="1"/>
    <col min="13063" max="13311" width="11.5703125" style="170"/>
    <col min="13312" max="13312" width="36.28515625" style="170" bestFit="1" customWidth="1"/>
    <col min="13313" max="13313" width="42" style="170" bestFit="1" customWidth="1"/>
    <col min="13314" max="13315" width="9" style="170" customWidth="1"/>
    <col min="13316" max="13316" width="9.85546875" style="170" customWidth="1"/>
    <col min="13317" max="13317" width="10" style="170" customWidth="1"/>
    <col min="13318" max="13318" width="30.5703125" style="170" bestFit="1" customWidth="1"/>
    <col min="13319" max="13567" width="11.5703125" style="170"/>
    <col min="13568" max="13568" width="36.28515625" style="170" bestFit="1" customWidth="1"/>
    <col min="13569" max="13569" width="42" style="170" bestFit="1" customWidth="1"/>
    <col min="13570" max="13571" width="9" style="170" customWidth="1"/>
    <col min="13572" max="13572" width="9.85546875" style="170" customWidth="1"/>
    <col min="13573" max="13573" width="10" style="170" customWidth="1"/>
    <col min="13574" max="13574" width="30.5703125" style="170" bestFit="1" customWidth="1"/>
    <col min="13575" max="13823" width="11.5703125" style="170"/>
    <col min="13824" max="13824" width="36.28515625" style="170" bestFit="1" customWidth="1"/>
    <col min="13825" max="13825" width="42" style="170" bestFit="1" customWidth="1"/>
    <col min="13826" max="13827" width="9" style="170" customWidth="1"/>
    <col min="13828" max="13828" width="9.85546875" style="170" customWidth="1"/>
    <col min="13829" max="13829" width="10" style="170" customWidth="1"/>
    <col min="13830" max="13830" width="30.5703125" style="170" bestFit="1" customWidth="1"/>
    <col min="13831" max="14079" width="11.5703125" style="170"/>
    <col min="14080" max="14080" width="36.28515625" style="170" bestFit="1" customWidth="1"/>
    <col min="14081" max="14081" width="42" style="170" bestFit="1" customWidth="1"/>
    <col min="14082" max="14083" width="9" style="170" customWidth="1"/>
    <col min="14084" max="14084" width="9.85546875" style="170" customWidth="1"/>
    <col min="14085" max="14085" width="10" style="170" customWidth="1"/>
    <col min="14086" max="14086" width="30.5703125" style="170" bestFit="1" customWidth="1"/>
    <col min="14087" max="14335" width="11.5703125" style="170"/>
    <col min="14336" max="14336" width="36.28515625" style="170" bestFit="1" customWidth="1"/>
    <col min="14337" max="14337" width="42" style="170" bestFit="1" customWidth="1"/>
    <col min="14338" max="14339" width="9" style="170" customWidth="1"/>
    <col min="14340" max="14340" width="9.85546875" style="170" customWidth="1"/>
    <col min="14341" max="14341" width="10" style="170" customWidth="1"/>
    <col min="14342" max="14342" width="30.5703125" style="170" bestFit="1" customWidth="1"/>
    <col min="14343" max="14591" width="11.5703125" style="170"/>
    <col min="14592" max="14592" width="36.28515625" style="170" bestFit="1" customWidth="1"/>
    <col min="14593" max="14593" width="42" style="170" bestFit="1" customWidth="1"/>
    <col min="14594" max="14595" width="9" style="170" customWidth="1"/>
    <col min="14596" max="14596" width="9.85546875" style="170" customWidth="1"/>
    <col min="14597" max="14597" width="10" style="170" customWidth="1"/>
    <col min="14598" max="14598" width="30.5703125" style="170" bestFit="1" customWidth="1"/>
    <col min="14599" max="14847" width="11.5703125" style="170"/>
    <col min="14848" max="14848" width="36.28515625" style="170" bestFit="1" customWidth="1"/>
    <col min="14849" max="14849" width="42" style="170" bestFit="1" customWidth="1"/>
    <col min="14850" max="14851" width="9" style="170" customWidth="1"/>
    <col min="14852" max="14852" width="9.85546875" style="170" customWidth="1"/>
    <col min="14853" max="14853" width="10" style="170" customWidth="1"/>
    <col min="14854" max="14854" width="30.5703125" style="170" bestFit="1" customWidth="1"/>
    <col min="14855" max="15103" width="11.5703125" style="170"/>
    <col min="15104" max="15104" width="36.28515625" style="170" bestFit="1" customWidth="1"/>
    <col min="15105" max="15105" width="42" style="170" bestFit="1" customWidth="1"/>
    <col min="15106" max="15107" width="9" style="170" customWidth="1"/>
    <col min="15108" max="15108" width="9.85546875" style="170" customWidth="1"/>
    <col min="15109" max="15109" width="10" style="170" customWidth="1"/>
    <col min="15110" max="15110" width="30.5703125" style="170" bestFit="1" customWidth="1"/>
    <col min="15111" max="15359" width="11.5703125" style="170"/>
    <col min="15360" max="15360" width="36.28515625" style="170" bestFit="1" customWidth="1"/>
    <col min="15361" max="15361" width="42" style="170" bestFit="1" customWidth="1"/>
    <col min="15362" max="15363" width="9" style="170" customWidth="1"/>
    <col min="15364" max="15364" width="9.85546875" style="170" customWidth="1"/>
    <col min="15365" max="15365" width="10" style="170" customWidth="1"/>
    <col min="15366" max="15366" width="30.5703125" style="170" bestFit="1" customWidth="1"/>
    <col min="15367" max="15615" width="11.5703125" style="170"/>
    <col min="15616" max="15616" width="36.28515625" style="170" bestFit="1" customWidth="1"/>
    <col min="15617" max="15617" width="42" style="170" bestFit="1" customWidth="1"/>
    <col min="15618" max="15619" width="9" style="170" customWidth="1"/>
    <col min="15620" max="15620" width="9.85546875" style="170" customWidth="1"/>
    <col min="15621" max="15621" width="10" style="170" customWidth="1"/>
    <col min="15622" max="15622" width="30.5703125" style="170" bestFit="1" customWidth="1"/>
    <col min="15623" max="15871" width="11.5703125" style="170"/>
    <col min="15872" max="15872" width="36.28515625" style="170" bestFit="1" customWidth="1"/>
    <col min="15873" max="15873" width="42" style="170" bestFit="1" customWidth="1"/>
    <col min="15874" max="15875" width="9" style="170" customWidth="1"/>
    <col min="15876" max="15876" width="9.85546875" style="170" customWidth="1"/>
    <col min="15877" max="15877" width="10" style="170" customWidth="1"/>
    <col min="15878" max="15878" width="30.5703125" style="170" bestFit="1" customWidth="1"/>
    <col min="15879" max="16127" width="11.5703125" style="170"/>
    <col min="16128" max="16128" width="36.28515625" style="170" bestFit="1" customWidth="1"/>
    <col min="16129" max="16129" width="42" style="170" bestFit="1" customWidth="1"/>
    <col min="16130" max="16131" width="9" style="170" customWidth="1"/>
    <col min="16132" max="16132" width="9.85546875" style="170" customWidth="1"/>
    <col min="16133" max="16133" width="10" style="170" customWidth="1"/>
    <col min="16134" max="16134" width="30.5703125" style="170" bestFit="1" customWidth="1"/>
    <col min="16135" max="16384" width="11.5703125" style="170"/>
  </cols>
  <sheetData>
    <row r="1" spans="1:37" ht="18.75" x14ac:dyDescent="0.3">
      <c r="A1" s="237" t="s">
        <v>1360</v>
      </c>
      <c r="B1" s="171"/>
      <c r="C1" s="172"/>
      <c r="D1" s="172"/>
      <c r="E1" s="172"/>
      <c r="F1" s="172"/>
      <c r="G1" s="169"/>
      <c r="H1" s="169"/>
      <c r="I1" s="169"/>
      <c r="J1" s="169"/>
      <c r="K1" s="169"/>
      <c r="L1" s="169"/>
      <c r="M1" s="169"/>
      <c r="N1" s="169"/>
      <c r="O1" s="169"/>
      <c r="P1" s="169"/>
      <c r="Q1" s="169"/>
      <c r="R1" s="169"/>
      <c r="S1" s="169"/>
      <c r="T1" s="169"/>
      <c r="U1" s="169"/>
      <c r="V1" s="169"/>
      <c r="W1" s="169"/>
      <c r="X1" s="169"/>
      <c r="Y1" s="169"/>
      <c r="Z1" s="169"/>
      <c r="AA1" s="169"/>
      <c r="AB1" s="169"/>
      <c r="AC1" s="169"/>
      <c r="AD1" s="169"/>
      <c r="AE1" s="169"/>
      <c r="AF1" s="169"/>
      <c r="AG1" s="169"/>
      <c r="AH1" s="169"/>
      <c r="AI1" s="169"/>
      <c r="AJ1" s="169"/>
      <c r="AK1" s="169"/>
    </row>
    <row r="2" spans="1:37" ht="18.75" x14ac:dyDescent="0.3">
      <c r="A2" s="237"/>
      <c r="B2" s="171"/>
      <c r="C2" s="172"/>
      <c r="D2" s="172"/>
      <c r="E2" s="172"/>
      <c r="F2" s="172"/>
      <c r="G2" s="169"/>
      <c r="H2" s="169"/>
      <c r="I2" s="169"/>
      <c r="J2" s="169"/>
      <c r="K2" s="169"/>
      <c r="L2" s="169"/>
      <c r="M2" s="169"/>
      <c r="N2" s="169"/>
      <c r="O2" s="169"/>
      <c r="P2" s="169"/>
      <c r="Q2" s="169"/>
      <c r="R2" s="169"/>
      <c r="S2" s="169"/>
      <c r="T2" s="169"/>
      <c r="U2" s="169"/>
      <c r="V2" s="169"/>
      <c r="W2" s="169"/>
      <c r="X2" s="169"/>
      <c r="Y2" s="169"/>
      <c r="Z2" s="169"/>
      <c r="AA2" s="169"/>
      <c r="AB2" s="169"/>
      <c r="AC2" s="169"/>
      <c r="AD2" s="169"/>
      <c r="AE2" s="169"/>
      <c r="AF2" s="169"/>
      <c r="AG2" s="169"/>
      <c r="AH2" s="169"/>
      <c r="AI2" s="169"/>
      <c r="AJ2" s="169"/>
      <c r="AK2" s="169"/>
    </row>
    <row r="3" spans="1:37" ht="15" x14ac:dyDescent="0.25">
      <c r="A3" s="171" t="s">
        <v>579</v>
      </c>
      <c r="B3" s="171" t="s">
        <v>847</v>
      </c>
      <c r="C3" s="172" t="s">
        <v>580</v>
      </c>
      <c r="D3" s="172" t="s">
        <v>697</v>
      </c>
      <c r="E3" s="172" t="s">
        <v>581</v>
      </c>
      <c r="F3" s="172" t="s">
        <v>582</v>
      </c>
      <c r="G3" s="169"/>
      <c r="H3" s="169"/>
      <c r="I3" s="169"/>
      <c r="J3" s="169"/>
      <c r="K3" s="169"/>
      <c r="L3" s="169"/>
      <c r="M3" s="169"/>
      <c r="N3" s="169"/>
      <c r="O3" s="169"/>
      <c r="P3" s="169"/>
      <c r="Q3" s="169"/>
      <c r="R3" s="169"/>
      <c r="S3" s="169"/>
      <c r="T3" s="169"/>
      <c r="U3" s="169"/>
      <c r="V3" s="169"/>
      <c r="W3" s="169"/>
      <c r="X3" s="169"/>
      <c r="Y3" s="169"/>
      <c r="Z3" s="169"/>
      <c r="AA3" s="169"/>
      <c r="AB3" s="169"/>
      <c r="AC3" s="169"/>
      <c r="AD3" s="169"/>
      <c r="AE3" s="169"/>
      <c r="AF3" s="169"/>
      <c r="AG3" s="169"/>
      <c r="AH3" s="169"/>
      <c r="AI3" s="169"/>
      <c r="AJ3" s="169"/>
      <c r="AK3" s="169"/>
    </row>
    <row r="4" spans="1:37" s="175" customFormat="1" ht="15" x14ac:dyDescent="0.2">
      <c r="A4" s="359" t="s">
        <v>1764</v>
      </c>
      <c r="B4" s="177"/>
      <c r="C4" s="178"/>
      <c r="D4" s="178"/>
      <c r="E4" s="178"/>
      <c r="F4" s="180"/>
      <c r="G4" s="174"/>
    </row>
    <row r="5" spans="1:37" s="175" customFormat="1" ht="15" x14ac:dyDescent="0.2">
      <c r="A5" s="720" t="s">
        <v>2539</v>
      </c>
      <c r="B5" s="177" t="s">
        <v>596</v>
      </c>
      <c r="C5" s="178" t="s">
        <v>597</v>
      </c>
      <c r="D5" s="178" t="s">
        <v>620</v>
      </c>
      <c r="E5" s="178" t="s">
        <v>621</v>
      </c>
      <c r="F5" s="180" t="s">
        <v>598</v>
      </c>
      <c r="G5" s="174"/>
    </row>
    <row r="6" spans="1:37" s="175" customFormat="1" ht="15" x14ac:dyDescent="0.2">
      <c r="A6" s="181" t="s">
        <v>118</v>
      </c>
      <c r="B6" s="177" t="s">
        <v>2975</v>
      </c>
      <c r="C6" s="178" t="s">
        <v>595</v>
      </c>
      <c r="D6" s="178" t="s">
        <v>622</v>
      </c>
      <c r="E6" s="178" t="s">
        <v>623</v>
      </c>
      <c r="F6" s="180" t="s">
        <v>599</v>
      </c>
      <c r="G6" s="174"/>
    </row>
    <row r="7" spans="1:37" s="175" customFormat="1" ht="15" x14ac:dyDescent="0.2">
      <c r="A7" s="181" t="s">
        <v>2540</v>
      </c>
      <c r="B7" s="177" t="s">
        <v>2986</v>
      </c>
      <c r="C7" s="178" t="s">
        <v>613</v>
      </c>
      <c r="D7" s="178" t="s">
        <v>2496</v>
      </c>
      <c r="E7" s="178" t="s">
        <v>2497</v>
      </c>
      <c r="F7" s="180" t="s">
        <v>2498</v>
      </c>
      <c r="G7" s="174"/>
    </row>
    <row r="8" spans="1:37" s="175" customFormat="1" ht="15" x14ac:dyDescent="0.2">
      <c r="A8" s="181" t="s">
        <v>1303</v>
      </c>
      <c r="B8" s="177" t="s">
        <v>2980</v>
      </c>
      <c r="C8" s="178" t="s">
        <v>595</v>
      </c>
      <c r="D8" s="178" t="s">
        <v>624</v>
      </c>
      <c r="E8" s="178" t="s">
        <v>625</v>
      </c>
      <c r="F8" s="180" t="s">
        <v>600</v>
      </c>
      <c r="G8" s="174"/>
    </row>
    <row r="9" spans="1:37" s="175" customFormat="1" ht="15" x14ac:dyDescent="0.2">
      <c r="A9" s="181" t="s">
        <v>2541</v>
      </c>
      <c r="B9" s="177" t="s">
        <v>703</v>
      </c>
      <c r="C9" s="178" t="s">
        <v>595</v>
      </c>
      <c r="D9" s="178" t="s">
        <v>626</v>
      </c>
      <c r="E9" s="178" t="s">
        <v>627</v>
      </c>
      <c r="F9" s="180" t="s">
        <v>1304</v>
      </c>
      <c r="G9" s="174"/>
    </row>
    <row r="10" spans="1:37" s="175" customFormat="1" ht="15" x14ac:dyDescent="0.2">
      <c r="A10" s="181" t="s">
        <v>601</v>
      </c>
      <c r="B10" s="177" t="s">
        <v>701</v>
      </c>
      <c r="C10" s="178" t="s">
        <v>595</v>
      </c>
      <c r="D10" s="178" t="s">
        <v>628</v>
      </c>
      <c r="E10" s="178" t="s">
        <v>629</v>
      </c>
      <c r="F10" s="180" t="s">
        <v>602</v>
      </c>
      <c r="G10" s="174"/>
    </row>
    <row r="11" spans="1:37" s="175" customFormat="1" ht="15" x14ac:dyDescent="0.2">
      <c r="A11" s="181" t="s">
        <v>603</v>
      </c>
      <c r="B11" s="177" t="s">
        <v>702</v>
      </c>
      <c r="C11" s="178" t="s">
        <v>595</v>
      </c>
      <c r="D11" s="178" t="s">
        <v>630</v>
      </c>
      <c r="E11" s="178" t="s">
        <v>631</v>
      </c>
      <c r="F11" s="180" t="s">
        <v>604</v>
      </c>
      <c r="G11" s="174"/>
    </row>
    <row r="12" spans="1:37" s="175" customFormat="1" ht="15" x14ac:dyDescent="0.2">
      <c r="A12" s="181" t="s">
        <v>2982</v>
      </c>
      <c r="B12" s="177" t="s">
        <v>824</v>
      </c>
      <c r="C12" s="178" t="s">
        <v>595</v>
      </c>
      <c r="D12" s="178" t="s">
        <v>2983</v>
      </c>
      <c r="E12" s="178" t="s">
        <v>632</v>
      </c>
      <c r="F12" s="180" t="s">
        <v>605</v>
      </c>
      <c r="G12" s="174"/>
    </row>
    <row r="13" spans="1:37" s="175" customFormat="1" ht="15" x14ac:dyDescent="0.2">
      <c r="A13" s="181" t="s">
        <v>606</v>
      </c>
      <c r="B13" s="177" t="s">
        <v>1305</v>
      </c>
      <c r="C13" s="178" t="s">
        <v>1306</v>
      </c>
      <c r="D13" s="178" t="s">
        <v>633</v>
      </c>
      <c r="E13" s="178" t="s">
        <v>634</v>
      </c>
      <c r="F13" s="180" t="s">
        <v>607</v>
      </c>
      <c r="G13" s="174"/>
    </row>
    <row r="14" spans="1:37" s="175" customFormat="1" ht="15" x14ac:dyDescent="0.2">
      <c r="A14" s="181" t="s">
        <v>608</v>
      </c>
      <c r="B14" s="177" t="s">
        <v>2985</v>
      </c>
      <c r="C14" s="178" t="s">
        <v>595</v>
      </c>
      <c r="D14" s="178" t="s">
        <v>635</v>
      </c>
      <c r="E14" s="178" t="s">
        <v>636</v>
      </c>
      <c r="F14" s="180" t="s">
        <v>2499</v>
      </c>
      <c r="G14" s="174"/>
    </row>
    <row r="15" spans="1:37" s="175" customFormat="1" ht="15" x14ac:dyDescent="0.2">
      <c r="A15" s="181" t="s">
        <v>609</v>
      </c>
      <c r="B15" s="177" t="s">
        <v>700</v>
      </c>
      <c r="C15" s="178" t="s">
        <v>595</v>
      </c>
      <c r="D15" s="178" t="s">
        <v>637</v>
      </c>
      <c r="E15" s="178" t="s">
        <v>638</v>
      </c>
      <c r="F15" s="180" t="s">
        <v>610</v>
      </c>
      <c r="G15" s="174"/>
    </row>
    <row r="16" spans="1:37" s="175" customFormat="1" ht="15" x14ac:dyDescent="0.2">
      <c r="A16" s="181" t="s">
        <v>611</v>
      </c>
      <c r="B16" s="177" t="s">
        <v>612</v>
      </c>
      <c r="C16" s="178" t="s">
        <v>613</v>
      </c>
      <c r="D16" s="178" t="s">
        <v>2981</v>
      </c>
      <c r="E16" s="178" t="s">
        <v>639</v>
      </c>
      <c r="F16" s="180" t="s">
        <v>614</v>
      </c>
      <c r="G16" s="174"/>
    </row>
    <row r="17" spans="1:7" s="175" customFormat="1" ht="15" x14ac:dyDescent="0.2">
      <c r="A17" s="181" t="s">
        <v>2987</v>
      </c>
      <c r="B17" s="177" t="s">
        <v>1308</v>
      </c>
      <c r="C17" s="178" t="s">
        <v>743</v>
      </c>
      <c r="D17" s="178" t="s">
        <v>2500</v>
      </c>
      <c r="E17" s="178" t="s">
        <v>2500</v>
      </c>
      <c r="F17" s="180" t="s">
        <v>2501</v>
      </c>
      <c r="G17" s="174"/>
    </row>
    <row r="18" spans="1:7" s="175" customFormat="1" ht="15" x14ac:dyDescent="0.2">
      <c r="A18" s="181" t="s">
        <v>615</v>
      </c>
      <c r="B18" s="177" t="s">
        <v>1309</v>
      </c>
      <c r="C18" s="178" t="s">
        <v>595</v>
      </c>
      <c r="D18" s="178" t="s">
        <v>640</v>
      </c>
      <c r="E18" s="178" t="s">
        <v>641</v>
      </c>
      <c r="F18" s="180" t="s">
        <v>1307</v>
      </c>
      <c r="G18" s="174"/>
    </row>
    <row r="19" spans="1:7" s="175" customFormat="1" ht="15" x14ac:dyDescent="0.2">
      <c r="A19" s="181" t="s">
        <v>616</v>
      </c>
      <c r="B19" s="177" t="s">
        <v>698</v>
      </c>
      <c r="C19" s="178" t="s">
        <v>617</v>
      </c>
      <c r="D19" s="178" t="s">
        <v>2984</v>
      </c>
      <c r="E19" s="178" t="s">
        <v>2502</v>
      </c>
      <c r="F19" s="180" t="s">
        <v>2503</v>
      </c>
      <c r="G19" s="174"/>
    </row>
    <row r="20" spans="1:7" s="175" customFormat="1" ht="15" x14ac:dyDescent="0.2">
      <c r="A20" s="181" t="s">
        <v>618</v>
      </c>
      <c r="B20" s="177" t="s">
        <v>2976</v>
      </c>
      <c r="C20" s="178" t="s">
        <v>595</v>
      </c>
      <c r="D20" s="178" t="s">
        <v>2977</v>
      </c>
      <c r="E20" s="178" t="s">
        <v>642</v>
      </c>
      <c r="F20" s="180" t="s">
        <v>619</v>
      </c>
      <c r="G20" s="174"/>
    </row>
    <row r="21" spans="1:7" s="658" customFormat="1" ht="15" x14ac:dyDescent="0.2">
      <c r="A21" s="181" t="s">
        <v>2504</v>
      </c>
      <c r="B21" s="177" t="s">
        <v>2505</v>
      </c>
      <c r="C21" s="178" t="s">
        <v>617</v>
      </c>
      <c r="D21" s="178" t="s">
        <v>2506</v>
      </c>
      <c r="E21" s="178" t="s">
        <v>2507</v>
      </c>
      <c r="F21" s="180" t="s">
        <v>2508</v>
      </c>
    </row>
    <row r="22" spans="1:7" s="658" customFormat="1" ht="15" x14ac:dyDescent="0.2">
      <c r="A22" s="181" t="s">
        <v>2509</v>
      </c>
      <c r="B22" s="177" t="s">
        <v>2510</v>
      </c>
      <c r="C22" s="178" t="s">
        <v>597</v>
      </c>
      <c r="D22" s="178" t="s">
        <v>2511</v>
      </c>
      <c r="E22" s="178" t="s">
        <v>2512</v>
      </c>
      <c r="F22" s="180" t="s">
        <v>2513</v>
      </c>
    </row>
    <row r="23" spans="1:7" s="658" customFormat="1" ht="15" x14ac:dyDescent="0.2">
      <c r="A23" s="181" t="s">
        <v>2988</v>
      </c>
      <c r="B23" s="177" t="s">
        <v>2989</v>
      </c>
      <c r="C23" s="178" t="s">
        <v>647</v>
      </c>
      <c r="D23" s="178" t="s">
        <v>2990</v>
      </c>
      <c r="E23" s="178"/>
      <c r="F23" s="180" t="s">
        <v>2999</v>
      </c>
    </row>
    <row r="24" spans="1:7" s="658" customFormat="1" ht="15" x14ac:dyDescent="0.2">
      <c r="A24" s="181" t="s">
        <v>146</v>
      </c>
      <c r="B24" s="177" t="s">
        <v>2991</v>
      </c>
      <c r="C24" s="178" t="s">
        <v>867</v>
      </c>
      <c r="D24" s="178" t="s">
        <v>2992</v>
      </c>
      <c r="E24" s="178"/>
      <c r="F24" s="180" t="s">
        <v>3000</v>
      </c>
    </row>
    <row r="25" spans="1:7" s="658" customFormat="1" ht="15" x14ac:dyDescent="0.2">
      <c r="A25" s="181" t="s">
        <v>2993</v>
      </c>
      <c r="B25" s="177" t="s">
        <v>2994</v>
      </c>
      <c r="C25" s="178" t="s">
        <v>647</v>
      </c>
      <c r="D25" s="178" t="s">
        <v>653</v>
      </c>
      <c r="E25" s="178"/>
      <c r="F25" s="180" t="s">
        <v>3001</v>
      </c>
    </row>
    <row r="26" spans="1:7" s="658" customFormat="1" ht="15" x14ac:dyDescent="0.2">
      <c r="A26" s="181" t="s">
        <v>2995</v>
      </c>
      <c r="B26" s="177" t="s">
        <v>2996</v>
      </c>
      <c r="C26" s="178" t="s">
        <v>597</v>
      </c>
      <c r="D26" s="178" t="s">
        <v>2997</v>
      </c>
      <c r="E26" s="178"/>
      <c r="F26" s="180" t="s">
        <v>3002</v>
      </c>
    </row>
    <row r="27" spans="1:7" s="175" customFormat="1" ht="15" x14ac:dyDescent="0.2">
      <c r="A27" s="359" t="s">
        <v>1325</v>
      </c>
      <c r="B27" s="181"/>
      <c r="C27" s="182"/>
      <c r="D27" s="182"/>
      <c r="E27" s="182"/>
      <c r="F27" s="180"/>
      <c r="G27" s="174"/>
    </row>
    <row r="28" spans="1:7" s="175" customFormat="1" ht="15" x14ac:dyDescent="0.2">
      <c r="A28" s="181" t="s">
        <v>118</v>
      </c>
      <c r="B28" s="181" t="s">
        <v>2975</v>
      </c>
      <c r="C28" s="182" t="s">
        <v>595</v>
      </c>
      <c r="D28" s="182" t="s">
        <v>622</v>
      </c>
      <c r="E28" s="182" t="s">
        <v>623</v>
      </c>
      <c r="F28" s="180" t="s">
        <v>599</v>
      </c>
      <c r="G28" s="174"/>
    </row>
    <row r="29" spans="1:7" s="175" customFormat="1" ht="15" x14ac:dyDescent="0.2">
      <c r="A29" s="181" t="s">
        <v>643</v>
      </c>
      <c r="B29" s="181" t="s">
        <v>2978</v>
      </c>
      <c r="C29" s="182" t="s">
        <v>595</v>
      </c>
      <c r="D29" s="182" t="s">
        <v>624</v>
      </c>
      <c r="E29" s="182" t="s">
        <v>625</v>
      </c>
      <c r="F29" s="180" t="s">
        <v>644</v>
      </c>
      <c r="G29" s="174"/>
    </row>
    <row r="30" spans="1:7" s="175" customFormat="1" ht="15" x14ac:dyDescent="0.2">
      <c r="A30" s="181" t="s">
        <v>2541</v>
      </c>
      <c r="B30" s="181" t="s">
        <v>703</v>
      </c>
      <c r="C30" s="182" t="s">
        <v>595</v>
      </c>
      <c r="D30" s="182" t="s">
        <v>626</v>
      </c>
      <c r="E30" s="182" t="s">
        <v>627</v>
      </c>
      <c r="F30" s="180" t="s">
        <v>2514</v>
      </c>
      <c r="G30" s="174"/>
    </row>
    <row r="31" spans="1:7" s="175" customFormat="1" ht="15" x14ac:dyDescent="0.2">
      <c r="A31" s="181" t="s">
        <v>611</v>
      </c>
      <c r="B31" s="181" t="s">
        <v>612</v>
      </c>
      <c r="C31" s="182" t="s">
        <v>613</v>
      </c>
      <c r="D31" s="182" t="s">
        <v>2979</v>
      </c>
      <c r="E31" s="182" t="s">
        <v>639</v>
      </c>
      <c r="F31" s="180" t="s">
        <v>614</v>
      </c>
      <c r="G31" s="174"/>
    </row>
    <row r="32" spans="1:7" s="175" customFormat="1" ht="15" x14ac:dyDescent="0.2">
      <c r="A32" s="181" t="s">
        <v>3316</v>
      </c>
      <c r="B32" s="181" t="s">
        <v>1310</v>
      </c>
      <c r="C32" s="182" t="s">
        <v>595</v>
      </c>
      <c r="D32" s="182" t="s">
        <v>637</v>
      </c>
      <c r="E32" s="182" t="s">
        <v>638</v>
      </c>
      <c r="F32" s="180" t="s">
        <v>3317</v>
      </c>
      <c r="G32" s="174"/>
    </row>
    <row r="33" spans="1:7" s="175" customFormat="1" ht="15" x14ac:dyDescent="0.2">
      <c r="A33" s="717" t="s">
        <v>618</v>
      </c>
      <c r="B33" s="177" t="s">
        <v>2976</v>
      </c>
      <c r="C33" s="178" t="s">
        <v>595</v>
      </c>
      <c r="D33" s="178" t="s">
        <v>2977</v>
      </c>
      <c r="E33" s="178" t="s">
        <v>642</v>
      </c>
      <c r="F33" s="180" t="s">
        <v>619</v>
      </c>
      <c r="G33" s="174"/>
    </row>
    <row r="34" spans="1:7" s="658" customFormat="1" ht="15" x14ac:dyDescent="0.2">
      <c r="A34" s="177" t="s">
        <v>907</v>
      </c>
      <c r="B34" s="717" t="s">
        <v>3015</v>
      </c>
      <c r="C34" s="178" t="s">
        <v>647</v>
      </c>
      <c r="D34" s="178" t="s">
        <v>3016</v>
      </c>
      <c r="E34" s="178" t="s">
        <v>2515</v>
      </c>
      <c r="F34" s="180" t="s">
        <v>2516</v>
      </c>
    </row>
    <row r="35" spans="1:7" s="175" customFormat="1" ht="15" x14ac:dyDescent="0.2">
      <c r="A35" s="359" t="s">
        <v>1324</v>
      </c>
      <c r="B35" s="181"/>
      <c r="C35" s="182"/>
      <c r="D35" s="182"/>
      <c r="E35" s="182"/>
      <c r="F35" s="180"/>
      <c r="G35" s="174"/>
    </row>
    <row r="36" spans="1:7" s="175" customFormat="1" ht="15" x14ac:dyDescent="0.2">
      <c r="A36" s="181" t="s">
        <v>118</v>
      </c>
      <c r="B36" s="181" t="s">
        <v>2980</v>
      </c>
      <c r="C36" s="182" t="s">
        <v>595</v>
      </c>
      <c r="D36" s="182" t="s">
        <v>3017</v>
      </c>
      <c r="E36" s="182" t="s">
        <v>623</v>
      </c>
      <c r="F36" s="180" t="s">
        <v>599</v>
      </c>
      <c r="G36" s="174"/>
    </row>
    <row r="37" spans="1:7" s="175" customFormat="1" ht="15" x14ac:dyDescent="0.2">
      <c r="A37" s="181" t="s">
        <v>645</v>
      </c>
      <c r="B37" s="181" t="s">
        <v>646</v>
      </c>
      <c r="C37" s="182" t="s">
        <v>647</v>
      </c>
      <c r="D37" s="182" t="s">
        <v>653</v>
      </c>
      <c r="E37" s="182" t="s">
        <v>654</v>
      </c>
      <c r="F37" s="180" t="s">
        <v>648</v>
      </c>
      <c r="G37" s="174"/>
    </row>
    <row r="38" spans="1:7" s="175" customFormat="1" ht="30" x14ac:dyDescent="0.2">
      <c r="A38" s="181" t="s">
        <v>649</v>
      </c>
      <c r="B38" s="181" t="s">
        <v>3048</v>
      </c>
      <c r="C38" s="182" t="s">
        <v>595</v>
      </c>
      <c r="D38" s="182" t="s">
        <v>655</v>
      </c>
      <c r="E38" s="182" t="s">
        <v>656</v>
      </c>
      <c r="F38" s="180" t="s">
        <v>650</v>
      </c>
      <c r="G38" s="174"/>
    </row>
    <row r="39" spans="1:7" s="175" customFormat="1" ht="15" x14ac:dyDescent="0.2">
      <c r="A39" s="181" t="s">
        <v>651</v>
      </c>
      <c r="B39" s="181" t="s">
        <v>704</v>
      </c>
      <c r="C39" s="182" t="s">
        <v>595</v>
      </c>
      <c r="D39" s="182" t="s">
        <v>657</v>
      </c>
      <c r="E39" s="182" t="s">
        <v>658</v>
      </c>
      <c r="F39" s="180" t="s">
        <v>2965</v>
      </c>
      <c r="G39" s="174"/>
    </row>
    <row r="40" spans="1:7" s="175" customFormat="1" ht="15" x14ac:dyDescent="0.2">
      <c r="A40" s="181" t="s">
        <v>652</v>
      </c>
      <c r="B40" s="181" t="s">
        <v>705</v>
      </c>
      <c r="C40" s="182" t="s">
        <v>595</v>
      </c>
      <c r="D40" s="182" t="s">
        <v>659</v>
      </c>
      <c r="E40" s="182" t="s">
        <v>660</v>
      </c>
      <c r="F40" s="180" t="s">
        <v>2517</v>
      </c>
      <c r="G40" s="174"/>
    </row>
    <row r="41" spans="1:7" s="175" customFormat="1" ht="15" x14ac:dyDescent="0.2">
      <c r="A41" s="181" t="s">
        <v>618</v>
      </c>
      <c r="B41" s="181" t="s">
        <v>699</v>
      </c>
      <c r="C41" s="182" t="s">
        <v>595</v>
      </c>
      <c r="D41" s="182" t="s">
        <v>661</v>
      </c>
      <c r="E41" s="182" t="s">
        <v>642</v>
      </c>
      <c r="F41" s="180" t="s">
        <v>619</v>
      </c>
      <c r="G41" s="174"/>
    </row>
    <row r="42" spans="1:7" s="175" customFormat="1" ht="15" customHeight="1" x14ac:dyDescent="0.2">
      <c r="A42" s="358" t="s">
        <v>2968</v>
      </c>
      <c r="B42" s="177"/>
      <c r="C42" s="178"/>
      <c r="D42" s="178"/>
      <c r="E42" s="178"/>
      <c r="F42" s="180"/>
      <c r="G42" s="174"/>
    </row>
    <row r="43" spans="1:7" s="175" customFormat="1" ht="15" x14ac:dyDescent="0.2">
      <c r="A43" s="181" t="s">
        <v>722</v>
      </c>
      <c r="B43" s="181" t="s">
        <v>1357</v>
      </c>
      <c r="C43" s="182" t="s">
        <v>595</v>
      </c>
      <c r="D43" s="182" t="s">
        <v>771</v>
      </c>
      <c r="E43" s="182" t="s">
        <v>785</v>
      </c>
      <c r="F43" s="180" t="s">
        <v>723</v>
      </c>
      <c r="G43" s="174"/>
    </row>
    <row r="44" spans="1:7" s="175" customFormat="1" ht="15" x14ac:dyDescent="0.2">
      <c r="A44" s="177" t="s">
        <v>727</v>
      </c>
      <c r="B44" s="177" t="s">
        <v>728</v>
      </c>
      <c r="C44" s="178" t="s">
        <v>617</v>
      </c>
      <c r="D44" s="178" t="s">
        <v>774</v>
      </c>
      <c r="E44" s="178" t="s">
        <v>789</v>
      </c>
      <c r="F44" s="180" t="s">
        <v>2518</v>
      </c>
      <c r="G44" s="174"/>
    </row>
    <row r="45" spans="1:7" s="175" customFormat="1" ht="15" x14ac:dyDescent="0.2">
      <c r="A45" s="358" t="s">
        <v>2969</v>
      </c>
      <c r="B45" s="177"/>
      <c r="C45" s="178"/>
      <c r="D45" s="178"/>
      <c r="E45" s="178"/>
      <c r="F45" s="180"/>
      <c r="G45" s="174"/>
    </row>
    <row r="46" spans="1:7" s="175" customFormat="1" ht="15" x14ac:dyDescent="0.2">
      <c r="A46" s="177" t="s">
        <v>761</v>
      </c>
      <c r="B46" s="177" t="s">
        <v>848</v>
      </c>
      <c r="C46" s="178" t="s">
        <v>595</v>
      </c>
      <c r="D46" s="178" t="s">
        <v>2559</v>
      </c>
      <c r="E46" s="178"/>
      <c r="F46" s="180" t="s">
        <v>3005</v>
      </c>
      <c r="G46" s="174"/>
    </row>
    <row r="47" spans="1:7" s="175" customFormat="1" ht="15" x14ac:dyDescent="0.2">
      <c r="A47" s="177" t="s">
        <v>2970</v>
      </c>
      <c r="B47" s="177" t="s">
        <v>848</v>
      </c>
      <c r="C47" s="178" t="s">
        <v>595</v>
      </c>
      <c r="D47" s="178" t="s">
        <v>2572</v>
      </c>
      <c r="E47" s="178"/>
      <c r="F47" s="180" t="s">
        <v>3003</v>
      </c>
      <c r="G47" s="174"/>
    </row>
    <row r="48" spans="1:7" s="175" customFormat="1" ht="15" x14ac:dyDescent="0.2">
      <c r="A48" s="177" t="s">
        <v>3318</v>
      </c>
      <c r="B48" s="177" t="s">
        <v>848</v>
      </c>
      <c r="C48" s="178" t="s">
        <v>595</v>
      </c>
      <c r="D48" s="178" t="s">
        <v>865</v>
      </c>
      <c r="E48" s="178"/>
      <c r="F48" s="180" t="s">
        <v>3319</v>
      </c>
      <c r="G48" s="174"/>
    </row>
    <row r="49" spans="1:37" s="175" customFormat="1" ht="15" x14ac:dyDescent="0.2">
      <c r="A49" s="177" t="s">
        <v>899</v>
      </c>
      <c r="B49" s="177" t="s">
        <v>2971</v>
      </c>
      <c r="C49" s="178" t="s">
        <v>613</v>
      </c>
      <c r="D49" s="178" t="s">
        <v>898</v>
      </c>
      <c r="E49" s="178"/>
      <c r="F49" s="180" t="s">
        <v>3006</v>
      </c>
      <c r="G49" s="174"/>
    </row>
    <row r="50" spans="1:37" s="175" customFormat="1" ht="15" x14ac:dyDescent="0.2">
      <c r="A50" s="177" t="s">
        <v>2972</v>
      </c>
      <c r="B50" s="177" t="s">
        <v>2973</v>
      </c>
      <c r="C50" s="178" t="s">
        <v>595</v>
      </c>
      <c r="D50" s="178" t="s">
        <v>2974</v>
      </c>
      <c r="E50" s="178"/>
      <c r="F50" s="180" t="s">
        <v>3004</v>
      </c>
      <c r="G50" s="174"/>
    </row>
    <row r="51" spans="1:37" s="175" customFormat="1" ht="15" x14ac:dyDescent="0.2">
      <c r="A51" s="177" t="s">
        <v>3126</v>
      </c>
      <c r="B51" s="177" t="s">
        <v>3320</v>
      </c>
      <c r="C51" s="178" t="s">
        <v>595</v>
      </c>
      <c r="D51" s="178" t="s">
        <v>3321</v>
      </c>
      <c r="E51" s="178"/>
      <c r="F51" s="180" t="s">
        <v>3322</v>
      </c>
      <c r="G51" s="174"/>
    </row>
    <row r="52" spans="1:37" s="175" customFormat="1" ht="15" x14ac:dyDescent="0.2">
      <c r="A52" s="177" t="s">
        <v>3323</v>
      </c>
      <c r="B52" s="177" t="s">
        <v>3324</v>
      </c>
      <c r="C52" s="178" t="s">
        <v>595</v>
      </c>
      <c r="D52" s="178" t="s">
        <v>3325</v>
      </c>
      <c r="E52" s="178"/>
      <c r="F52" s="180" t="s">
        <v>3326</v>
      </c>
      <c r="G52" s="174"/>
    </row>
    <row r="53" spans="1:37" s="175" customFormat="1" ht="15" x14ac:dyDescent="0.2">
      <c r="A53" s="358" t="s">
        <v>1313</v>
      </c>
      <c r="B53" s="177"/>
      <c r="C53" s="178"/>
      <c r="D53" s="178"/>
      <c r="E53" s="178"/>
      <c r="F53" s="180"/>
      <c r="G53" s="174"/>
    </row>
    <row r="54" spans="1:37" s="175" customFormat="1" ht="15" x14ac:dyDescent="0.2">
      <c r="A54" s="177" t="s">
        <v>383</v>
      </c>
      <c r="B54" s="177" t="s">
        <v>2966</v>
      </c>
      <c r="C54" s="178" t="s">
        <v>724</v>
      </c>
      <c r="D54" s="178" t="s">
        <v>1753</v>
      </c>
      <c r="E54" s="658"/>
      <c r="F54" s="180" t="s">
        <v>2519</v>
      </c>
      <c r="G54" s="174"/>
    </row>
    <row r="55" spans="1:37" s="175" customFormat="1" ht="15" x14ac:dyDescent="0.2">
      <c r="A55" s="177" t="s">
        <v>726</v>
      </c>
      <c r="B55" s="177" t="s">
        <v>824</v>
      </c>
      <c r="C55" s="178" t="s">
        <v>595</v>
      </c>
      <c r="D55" s="178" t="s">
        <v>713</v>
      </c>
      <c r="E55" s="178" t="s">
        <v>787</v>
      </c>
      <c r="F55" s="180" t="s">
        <v>2520</v>
      </c>
      <c r="G55" s="174"/>
    </row>
    <row r="56" spans="1:37" s="175" customFormat="1" ht="15" x14ac:dyDescent="0.2">
      <c r="A56" s="177" t="s">
        <v>381</v>
      </c>
      <c r="B56" s="177" t="s">
        <v>3049</v>
      </c>
      <c r="C56" s="178" t="s">
        <v>595</v>
      </c>
      <c r="D56" s="179" t="s">
        <v>775</v>
      </c>
      <c r="E56" s="179" t="s">
        <v>790</v>
      </c>
      <c r="F56" s="180" t="s">
        <v>729</v>
      </c>
      <c r="G56" s="174"/>
    </row>
    <row r="57" spans="1:37" s="175" customFormat="1" ht="15" x14ac:dyDescent="0.2">
      <c r="A57" s="358" t="s">
        <v>2967</v>
      </c>
      <c r="B57" s="181"/>
      <c r="C57" s="182"/>
      <c r="D57" s="182"/>
      <c r="E57" s="182"/>
      <c r="F57" s="180"/>
      <c r="G57" s="174"/>
    </row>
    <row r="58" spans="1:37" s="175" customFormat="1" ht="15" x14ac:dyDescent="0.2">
      <c r="A58" s="181" t="s">
        <v>725</v>
      </c>
      <c r="B58" s="181" t="s">
        <v>824</v>
      </c>
      <c r="C58" s="182" t="s">
        <v>595</v>
      </c>
      <c r="D58" s="182" t="s">
        <v>772</v>
      </c>
      <c r="E58" s="182" t="s">
        <v>786</v>
      </c>
      <c r="F58" s="180" t="s">
        <v>2521</v>
      </c>
      <c r="G58" s="174"/>
    </row>
    <row r="59" spans="1:37" s="175" customFormat="1" ht="15" x14ac:dyDescent="0.2">
      <c r="A59" s="358" t="s">
        <v>1312</v>
      </c>
    </row>
    <row r="60" spans="1:37" s="175" customFormat="1" ht="15" x14ac:dyDescent="0.2">
      <c r="A60" s="177" t="s">
        <v>2542</v>
      </c>
      <c r="B60" s="177" t="s">
        <v>3103</v>
      </c>
      <c r="C60" s="178" t="s">
        <v>724</v>
      </c>
      <c r="D60" s="178" t="s">
        <v>773</v>
      </c>
      <c r="E60" s="178" t="s">
        <v>788</v>
      </c>
      <c r="F60" s="180" t="s">
        <v>3104</v>
      </c>
      <c r="G60" s="174"/>
    </row>
    <row r="61" spans="1:37" ht="15" x14ac:dyDescent="0.2">
      <c r="A61" s="358" t="s">
        <v>1331</v>
      </c>
      <c r="B61" s="169"/>
      <c r="C61" s="169"/>
      <c r="D61" s="169"/>
      <c r="E61" s="169"/>
      <c r="F61" s="169"/>
      <c r="G61" s="169"/>
      <c r="H61" s="169"/>
      <c r="I61" s="169"/>
      <c r="J61" s="169"/>
      <c r="K61" s="169"/>
      <c r="L61" s="169"/>
      <c r="M61" s="169"/>
      <c r="N61" s="169"/>
      <c r="O61" s="169"/>
      <c r="P61" s="169"/>
      <c r="Q61" s="169"/>
      <c r="R61" s="169"/>
      <c r="S61" s="169"/>
      <c r="T61" s="169"/>
      <c r="U61" s="169"/>
      <c r="V61" s="169"/>
      <c r="W61" s="169"/>
      <c r="X61" s="169"/>
      <c r="Y61" s="169"/>
      <c r="Z61" s="169"/>
      <c r="AA61" s="169"/>
      <c r="AB61" s="169"/>
      <c r="AC61" s="169"/>
      <c r="AD61" s="169"/>
      <c r="AE61" s="169"/>
      <c r="AF61" s="169"/>
      <c r="AG61" s="169"/>
      <c r="AH61" s="169"/>
      <c r="AI61" s="169"/>
      <c r="AJ61" s="169"/>
      <c r="AK61" s="169"/>
    </row>
    <row r="62" spans="1:37" ht="15" x14ac:dyDescent="0.2">
      <c r="A62" s="177" t="s">
        <v>146</v>
      </c>
      <c r="B62" s="177" t="s">
        <v>1321</v>
      </c>
      <c r="C62" s="178" t="s">
        <v>867</v>
      </c>
      <c r="D62" s="179" t="s">
        <v>3025</v>
      </c>
      <c r="E62" s="179" t="s">
        <v>1754</v>
      </c>
      <c r="F62" s="180" t="s">
        <v>1763</v>
      </c>
      <c r="H62" s="169"/>
      <c r="I62" s="169"/>
      <c r="J62" s="169"/>
      <c r="K62" s="169"/>
      <c r="L62" s="169"/>
      <c r="M62" s="169"/>
      <c r="N62" s="169"/>
      <c r="O62" s="169"/>
      <c r="P62" s="169"/>
      <c r="Q62" s="169"/>
      <c r="R62" s="169"/>
      <c r="S62" s="169"/>
      <c r="T62" s="169"/>
      <c r="U62" s="169"/>
      <c r="V62" s="169"/>
      <c r="W62" s="169"/>
      <c r="X62" s="169"/>
      <c r="Y62" s="169"/>
      <c r="Z62" s="169"/>
      <c r="AA62" s="169"/>
      <c r="AB62" s="169"/>
      <c r="AC62" s="169"/>
      <c r="AD62" s="169"/>
      <c r="AE62" s="169"/>
      <c r="AF62" s="169"/>
      <c r="AG62" s="169"/>
      <c r="AH62" s="169"/>
      <c r="AI62" s="169"/>
      <c r="AJ62" s="169"/>
      <c r="AK62" s="169"/>
    </row>
    <row r="63" spans="1:37" ht="15" x14ac:dyDescent="0.2">
      <c r="A63" s="358" t="s">
        <v>3018</v>
      </c>
      <c r="B63" s="177"/>
      <c r="E63" s="179"/>
      <c r="F63" s="180"/>
      <c r="H63" s="169"/>
      <c r="I63" s="169"/>
      <c r="J63" s="169"/>
      <c r="K63" s="169"/>
      <c r="L63" s="169"/>
      <c r="M63" s="169"/>
      <c r="N63" s="169"/>
      <c r="O63" s="169"/>
      <c r="P63" s="169"/>
      <c r="Q63" s="169"/>
      <c r="R63" s="169"/>
      <c r="S63" s="169"/>
      <c r="T63" s="169"/>
      <c r="U63" s="169"/>
      <c r="V63" s="169"/>
      <c r="W63" s="169"/>
      <c r="X63" s="169"/>
      <c r="Y63" s="169"/>
      <c r="Z63" s="169"/>
      <c r="AA63" s="169"/>
      <c r="AB63" s="169"/>
      <c r="AC63" s="169"/>
      <c r="AD63" s="169"/>
      <c r="AE63" s="169"/>
      <c r="AF63" s="169"/>
      <c r="AG63" s="169"/>
      <c r="AH63" s="169"/>
      <c r="AI63" s="169"/>
      <c r="AJ63" s="169"/>
      <c r="AK63" s="169"/>
    </row>
    <row r="64" spans="1:37" ht="15" x14ac:dyDescent="0.2">
      <c r="A64" s="177" t="s">
        <v>3019</v>
      </c>
      <c r="B64" s="177" t="s">
        <v>3020</v>
      </c>
      <c r="C64" s="178" t="s">
        <v>3021</v>
      </c>
      <c r="D64" s="179" t="s">
        <v>3026</v>
      </c>
      <c r="E64" s="179" t="s">
        <v>3050</v>
      </c>
      <c r="F64" s="180" t="s">
        <v>3051</v>
      </c>
      <c r="H64" s="169"/>
      <c r="I64" s="169"/>
      <c r="J64" s="169"/>
      <c r="K64" s="169"/>
      <c r="L64" s="169"/>
      <c r="M64" s="169"/>
      <c r="N64" s="169"/>
      <c r="O64" s="169"/>
      <c r="P64" s="169"/>
      <c r="Q64" s="169"/>
      <c r="R64" s="169"/>
      <c r="S64" s="169"/>
      <c r="T64" s="169"/>
      <c r="U64" s="169"/>
      <c r="V64" s="169"/>
      <c r="W64" s="169"/>
      <c r="X64" s="169"/>
      <c r="Y64" s="169"/>
      <c r="Z64" s="169"/>
      <c r="AA64" s="169"/>
      <c r="AB64" s="169"/>
      <c r="AC64" s="169"/>
      <c r="AD64" s="169"/>
      <c r="AE64" s="169"/>
      <c r="AF64" s="169"/>
      <c r="AG64" s="169"/>
      <c r="AH64" s="169"/>
      <c r="AI64" s="169"/>
      <c r="AJ64" s="169"/>
      <c r="AK64" s="169"/>
    </row>
    <row r="65" spans="1:37" s="175" customFormat="1" ht="15" x14ac:dyDescent="0.2">
      <c r="A65" s="358" t="s">
        <v>3022</v>
      </c>
      <c r="F65" s="180"/>
    </row>
    <row r="66" spans="1:37" s="175" customFormat="1" ht="15" x14ac:dyDescent="0.2">
      <c r="A66" s="177" t="s">
        <v>3023</v>
      </c>
      <c r="B66" s="177" t="s">
        <v>2522</v>
      </c>
      <c r="C66" s="178" t="s">
        <v>730</v>
      </c>
      <c r="D66" s="179" t="s">
        <v>776</v>
      </c>
      <c r="E66" s="179" t="s">
        <v>791</v>
      </c>
      <c r="F66" s="180" t="s">
        <v>2523</v>
      </c>
      <c r="G66" s="174"/>
    </row>
    <row r="67" spans="1:37" s="175" customFormat="1" ht="15" x14ac:dyDescent="0.2">
      <c r="A67" s="177" t="s">
        <v>731</v>
      </c>
      <c r="B67" s="177" t="s">
        <v>732</v>
      </c>
      <c r="C67" s="178" t="s">
        <v>733</v>
      </c>
      <c r="D67" s="178" t="s">
        <v>777</v>
      </c>
      <c r="E67" s="178"/>
      <c r="F67" s="180" t="s">
        <v>1765</v>
      </c>
      <c r="G67" s="174"/>
    </row>
    <row r="68" spans="1:37" s="175" customFormat="1" ht="15" x14ac:dyDescent="0.2">
      <c r="A68" s="177" t="s">
        <v>734</v>
      </c>
      <c r="B68" s="177" t="s">
        <v>3024</v>
      </c>
      <c r="C68" s="178" t="s">
        <v>735</v>
      </c>
      <c r="D68" s="178" t="s">
        <v>778</v>
      </c>
      <c r="E68" s="178" t="s">
        <v>3052</v>
      </c>
      <c r="F68" s="180" t="s">
        <v>3053</v>
      </c>
      <c r="G68" s="174"/>
    </row>
    <row r="69" spans="1:37" s="175" customFormat="1" ht="15" x14ac:dyDescent="0.2">
      <c r="A69" s="177" t="s">
        <v>2526</v>
      </c>
      <c r="B69" s="177" t="s">
        <v>2527</v>
      </c>
      <c r="C69" s="178" t="s">
        <v>2528</v>
      </c>
      <c r="D69" s="178" t="s">
        <v>2529</v>
      </c>
      <c r="E69" s="657"/>
      <c r="F69" s="180" t="s">
        <v>2530</v>
      </c>
      <c r="G69" s="174"/>
    </row>
    <row r="70" spans="1:37" s="175" customFormat="1" ht="15" x14ac:dyDescent="0.2">
      <c r="A70" s="177" t="s">
        <v>2531</v>
      </c>
      <c r="B70" s="177" t="s">
        <v>2532</v>
      </c>
      <c r="C70" s="178" t="s">
        <v>2533</v>
      </c>
      <c r="D70" s="178" t="s">
        <v>2534</v>
      </c>
      <c r="E70" s="657"/>
      <c r="F70" s="180" t="s">
        <v>2535</v>
      </c>
      <c r="G70" s="174"/>
    </row>
    <row r="71" spans="1:37" s="175" customFormat="1" ht="15" x14ac:dyDescent="0.2">
      <c r="A71" s="177" t="s">
        <v>736</v>
      </c>
      <c r="B71" s="177" t="s">
        <v>822</v>
      </c>
      <c r="C71" s="178" t="s">
        <v>617</v>
      </c>
      <c r="D71" s="178" t="s">
        <v>780</v>
      </c>
      <c r="E71" s="178"/>
      <c r="F71" s="180" t="s">
        <v>2525</v>
      </c>
      <c r="G71" s="174"/>
    </row>
    <row r="72" spans="1:37" s="658" customFormat="1" ht="15" x14ac:dyDescent="0.2">
      <c r="A72" s="177" t="s">
        <v>2543</v>
      </c>
      <c r="B72" s="177" t="s">
        <v>830</v>
      </c>
      <c r="C72" s="178" t="s">
        <v>595</v>
      </c>
      <c r="D72" s="178" t="s">
        <v>779</v>
      </c>
      <c r="E72" s="178"/>
      <c r="F72" s="180" t="s">
        <v>2524</v>
      </c>
    </row>
    <row r="73" spans="1:37" s="658" customFormat="1" ht="15" x14ac:dyDescent="0.2">
      <c r="A73" s="177" t="s">
        <v>737</v>
      </c>
      <c r="B73" s="177" t="s">
        <v>823</v>
      </c>
      <c r="C73" s="178" t="s">
        <v>738</v>
      </c>
      <c r="D73" s="178" t="s">
        <v>781</v>
      </c>
      <c r="E73" s="178"/>
      <c r="F73" s="180" t="s">
        <v>1314</v>
      </c>
    </row>
    <row r="74" spans="1:37" s="658" customFormat="1" ht="15" x14ac:dyDescent="0.2">
      <c r="A74" s="177" t="s">
        <v>3327</v>
      </c>
      <c r="B74" s="177" t="s">
        <v>3328</v>
      </c>
      <c r="C74" s="178" t="s">
        <v>3329</v>
      </c>
      <c r="D74" s="178" t="s">
        <v>3330</v>
      </c>
      <c r="E74" s="657"/>
      <c r="F74" s="180" t="s">
        <v>3331</v>
      </c>
    </row>
    <row r="75" spans="1:37" s="658" customFormat="1" ht="15" x14ac:dyDescent="0.2">
      <c r="A75" s="177" t="s">
        <v>3027</v>
      </c>
      <c r="B75" s="177" t="s">
        <v>3028</v>
      </c>
      <c r="C75" s="178" t="s">
        <v>3029</v>
      </c>
      <c r="D75" s="178" t="s">
        <v>3030</v>
      </c>
      <c r="E75" s="178" t="s">
        <v>3054</v>
      </c>
      <c r="F75" s="180" t="s">
        <v>3055</v>
      </c>
    </row>
    <row r="76" spans="1:37" ht="15" x14ac:dyDescent="0.2">
      <c r="A76" s="358" t="s">
        <v>3031</v>
      </c>
      <c r="B76" s="169"/>
      <c r="C76" s="169"/>
      <c r="D76" s="169"/>
      <c r="E76" s="169"/>
      <c r="F76" s="180"/>
      <c r="G76" s="169"/>
      <c r="H76" s="169"/>
      <c r="I76" s="169"/>
      <c r="J76" s="169"/>
      <c r="K76" s="169"/>
      <c r="L76" s="169"/>
      <c r="M76" s="169"/>
      <c r="N76" s="169"/>
      <c r="O76" s="169"/>
      <c r="P76" s="169"/>
      <c r="Q76" s="169"/>
      <c r="R76" s="169"/>
      <c r="S76" s="169"/>
      <c r="T76" s="169"/>
      <c r="U76" s="169"/>
      <c r="V76" s="169"/>
      <c r="W76" s="169"/>
      <c r="X76" s="169"/>
      <c r="Y76" s="169"/>
      <c r="Z76" s="169"/>
      <c r="AA76" s="169"/>
      <c r="AB76" s="169"/>
      <c r="AC76" s="169"/>
      <c r="AD76" s="169"/>
      <c r="AE76" s="169"/>
      <c r="AF76" s="169"/>
      <c r="AG76" s="169"/>
      <c r="AH76" s="169"/>
      <c r="AI76" s="169"/>
      <c r="AJ76" s="169"/>
      <c r="AK76" s="169"/>
    </row>
    <row r="77" spans="1:37" s="175" customFormat="1" ht="15" x14ac:dyDescent="0.2">
      <c r="A77" s="177" t="s">
        <v>2536</v>
      </c>
      <c r="B77" s="177" t="s">
        <v>3032</v>
      </c>
      <c r="C77" s="178" t="s">
        <v>2537</v>
      </c>
      <c r="D77" s="178" t="s">
        <v>3033</v>
      </c>
      <c r="E77" s="178"/>
      <c r="F77" s="180" t="s">
        <v>2538</v>
      </c>
      <c r="G77" s="174"/>
    </row>
    <row r="78" spans="1:37" s="175" customFormat="1" ht="15" x14ac:dyDescent="0.2">
      <c r="A78" s="177" t="s">
        <v>3034</v>
      </c>
      <c r="B78" s="177" t="s">
        <v>3035</v>
      </c>
      <c r="C78" s="178" t="s">
        <v>3036</v>
      </c>
      <c r="D78" s="178" t="s">
        <v>3037</v>
      </c>
      <c r="E78" s="178"/>
      <c r="F78" s="180" t="s">
        <v>3056</v>
      </c>
      <c r="G78" s="174"/>
    </row>
    <row r="79" spans="1:37" s="175" customFormat="1" ht="15" x14ac:dyDescent="0.2">
      <c r="A79" s="177" t="s">
        <v>3038</v>
      </c>
      <c r="B79" s="177" t="s">
        <v>3039</v>
      </c>
      <c r="C79" s="178" t="s">
        <v>743</v>
      </c>
      <c r="D79" s="178" t="s">
        <v>3040</v>
      </c>
      <c r="E79" s="178" t="s">
        <v>3057</v>
      </c>
      <c r="F79" s="180" t="s">
        <v>3058</v>
      </c>
      <c r="G79" s="174"/>
    </row>
    <row r="80" spans="1:37" s="175" customFormat="1" ht="15" x14ac:dyDescent="0.2">
      <c r="A80" s="177" t="s">
        <v>3041</v>
      </c>
      <c r="B80" s="177" t="s">
        <v>3042</v>
      </c>
      <c r="C80" s="178" t="s">
        <v>720</v>
      </c>
      <c r="D80" s="178" t="s">
        <v>3043</v>
      </c>
      <c r="E80" s="178"/>
      <c r="F80" s="180" t="s">
        <v>3059</v>
      </c>
      <c r="G80" s="174"/>
    </row>
    <row r="81" spans="1:37" ht="15" x14ac:dyDescent="0.2">
      <c r="A81" s="358" t="s">
        <v>1330</v>
      </c>
      <c r="B81" s="169"/>
      <c r="C81" s="169"/>
      <c r="D81" s="169"/>
      <c r="E81" s="169"/>
      <c r="F81" s="180"/>
      <c r="G81" s="169"/>
      <c r="H81" s="169"/>
      <c r="I81" s="169"/>
      <c r="J81" s="169"/>
      <c r="K81" s="169"/>
      <c r="L81" s="169"/>
      <c r="M81" s="169"/>
      <c r="N81" s="169"/>
      <c r="O81" s="169"/>
      <c r="P81" s="169"/>
      <c r="Q81" s="169"/>
      <c r="R81" s="169"/>
      <c r="S81" s="169"/>
      <c r="T81" s="169"/>
      <c r="U81" s="169"/>
      <c r="V81" s="169"/>
      <c r="W81" s="169"/>
      <c r="X81" s="169"/>
      <c r="Y81" s="169"/>
      <c r="Z81" s="169"/>
      <c r="AA81" s="169"/>
      <c r="AB81" s="169"/>
      <c r="AC81" s="169"/>
      <c r="AD81" s="169"/>
      <c r="AE81" s="169"/>
      <c r="AF81" s="169"/>
      <c r="AG81" s="169"/>
      <c r="AH81" s="169"/>
      <c r="AI81" s="169"/>
      <c r="AJ81" s="169"/>
      <c r="AK81" s="169"/>
    </row>
    <row r="82" spans="1:37" s="175" customFormat="1" ht="15" x14ac:dyDescent="0.25">
      <c r="A82" s="177" t="s">
        <v>2998</v>
      </c>
      <c r="B82" s="611" t="s">
        <v>1762</v>
      </c>
      <c r="C82" s="178" t="s">
        <v>595</v>
      </c>
      <c r="D82" s="178" t="s">
        <v>1757</v>
      </c>
      <c r="E82" s="178" t="s">
        <v>1759</v>
      </c>
      <c r="F82" s="180" t="s">
        <v>916</v>
      </c>
      <c r="G82" s="174"/>
    </row>
    <row r="83" spans="1:37" s="175" customFormat="1" ht="15" x14ac:dyDescent="0.2">
      <c r="A83" s="177" t="s">
        <v>882</v>
      </c>
      <c r="B83" s="177" t="s">
        <v>1328</v>
      </c>
      <c r="C83" s="178" t="s">
        <v>595</v>
      </c>
      <c r="D83" s="178" t="s">
        <v>1758</v>
      </c>
      <c r="E83" s="178" t="s">
        <v>1760</v>
      </c>
      <c r="F83" s="180" t="s">
        <v>881</v>
      </c>
      <c r="G83" s="174"/>
    </row>
    <row r="84" spans="1:37" s="175" customFormat="1" ht="15" x14ac:dyDescent="0.2">
      <c r="A84" s="177" t="s">
        <v>859</v>
      </c>
      <c r="B84" s="177" t="s">
        <v>858</v>
      </c>
      <c r="C84" s="178" t="s">
        <v>1326</v>
      </c>
      <c r="D84" s="178" t="s">
        <v>1761</v>
      </c>
      <c r="E84" s="178"/>
      <c r="F84" s="180" t="s">
        <v>1327</v>
      </c>
      <c r="G84" s="174"/>
    </row>
    <row r="85" spans="1:37" s="175" customFormat="1" ht="15" x14ac:dyDescent="0.2">
      <c r="A85" s="358" t="s">
        <v>103</v>
      </c>
      <c r="B85" s="177"/>
      <c r="C85" s="178"/>
      <c r="D85" s="178"/>
      <c r="E85" s="178"/>
      <c r="F85" s="180"/>
      <c r="G85" s="174"/>
    </row>
    <row r="86" spans="1:37" s="175" customFormat="1" ht="15" x14ac:dyDescent="0.2">
      <c r="A86" s="177" t="s">
        <v>1319</v>
      </c>
      <c r="B86" s="177" t="s">
        <v>829</v>
      </c>
      <c r="C86" s="178" t="s">
        <v>595</v>
      </c>
      <c r="D86" s="178" t="s">
        <v>3044</v>
      </c>
      <c r="E86" s="178" t="s">
        <v>796</v>
      </c>
      <c r="F86" s="180" t="s">
        <v>747</v>
      </c>
      <c r="G86" s="174"/>
    </row>
    <row r="87" spans="1:37" s="175" customFormat="1" ht="15" x14ac:dyDescent="0.2">
      <c r="A87" s="177" t="s">
        <v>412</v>
      </c>
      <c r="B87" s="177" t="s">
        <v>3045</v>
      </c>
      <c r="C87" s="178" t="s">
        <v>3046</v>
      </c>
      <c r="D87" s="178" t="s">
        <v>3047</v>
      </c>
      <c r="E87" s="178" t="s">
        <v>3047</v>
      </c>
      <c r="F87" s="180" t="s">
        <v>3060</v>
      </c>
      <c r="G87" s="174"/>
    </row>
    <row r="88" spans="1:37" s="175" customFormat="1" ht="15" x14ac:dyDescent="0.2">
      <c r="A88" s="656" t="s">
        <v>89</v>
      </c>
      <c r="B88" s="177" t="s">
        <v>848</v>
      </c>
      <c r="C88" s="179" t="s">
        <v>595</v>
      </c>
      <c r="D88" s="179" t="s">
        <v>819</v>
      </c>
      <c r="E88" s="179" t="s">
        <v>820</v>
      </c>
      <c r="F88" s="180" t="s">
        <v>763</v>
      </c>
      <c r="G88" s="174"/>
    </row>
    <row r="89" spans="1:37" s="175" customFormat="1" ht="15" x14ac:dyDescent="0.2">
      <c r="A89" s="177" t="s">
        <v>759</v>
      </c>
      <c r="B89" s="177" t="s">
        <v>827</v>
      </c>
      <c r="C89" s="178" t="s">
        <v>595</v>
      </c>
      <c r="D89" s="178" t="s">
        <v>807</v>
      </c>
      <c r="E89" s="178" t="s">
        <v>809</v>
      </c>
      <c r="F89" s="180" t="s">
        <v>760</v>
      </c>
      <c r="G89" s="174"/>
    </row>
    <row r="90" spans="1:37" x14ac:dyDescent="0.2">
      <c r="A90" s="169"/>
      <c r="B90" s="169"/>
      <c r="C90" s="169"/>
      <c r="D90" s="169"/>
      <c r="E90" s="169"/>
      <c r="F90" s="169"/>
      <c r="G90" s="169"/>
      <c r="H90" s="169"/>
      <c r="I90" s="169"/>
      <c r="J90" s="169"/>
      <c r="K90" s="169"/>
      <c r="L90" s="169"/>
      <c r="M90" s="169"/>
      <c r="N90" s="169"/>
      <c r="O90" s="169"/>
      <c r="P90" s="169"/>
      <c r="Q90" s="169"/>
      <c r="R90" s="169"/>
      <c r="S90" s="169"/>
      <c r="T90" s="169"/>
      <c r="U90" s="169"/>
      <c r="V90" s="169"/>
      <c r="W90" s="169"/>
      <c r="X90" s="169"/>
      <c r="Y90" s="169"/>
      <c r="Z90" s="169"/>
      <c r="AA90" s="169"/>
      <c r="AB90" s="169"/>
      <c r="AC90" s="169"/>
      <c r="AD90" s="169"/>
      <c r="AE90" s="169"/>
      <c r="AF90" s="169"/>
      <c r="AG90" s="169"/>
      <c r="AH90" s="169"/>
      <c r="AI90" s="169"/>
      <c r="AJ90" s="169"/>
      <c r="AK90" s="169"/>
    </row>
    <row r="91" spans="1:37" x14ac:dyDescent="0.2">
      <c r="A91" s="169"/>
      <c r="B91" s="169"/>
      <c r="C91" s="169"/>
      <c r="D91" s="169"/>
      <c r="E91" s="169"/>
      <c r="F91" s="169"/>
      <c r="G91" s="169"/>
      <c r="H91" s="169"/>
      <c r="I91" s="169"/>
      <c r="J91" s="169"/>
      <c r="K91" s="169"/>
      <c r="L91" s="169"/>
      <c r="M91" s="169"/>
      <c r="N91" s="169"/>
      <c r="O91" s="169"/>
      <c r="P91" s="169"/>
      <c r="Q91" s="169"/>
      <c r="R91" s="169"/>
      <c r="S91" s="169"/>
      <c r="T91" s="169"/>
      <c r="U91" s="169"/>
      <c r="V91" s="169"/>
      <c r="W91" s="169"/>
      <c r="X91" s="169"/>
      <c r="Y91" s="169"/>
      <c r="Z91" s="169"/>
      <c r="AA91" s="169"/>
      <c r="AB91" s="169"/>
      <c r="AC91" s="169"/>
      <c r="AD91" s="169"/>
      <c r="AE91" s="169"/>
      <c r="AF91" s="169"/>
      <c r="AG91" s="169"/>
      <c r="AH91" s="169"/>
      <c r="AI91" s="169"/>
      <c r="AJ91" s="169"/>
      <c r="AK91" s="169"/>
    </row>
    <row r="92" spans="1:37" x14ac:dyDescent="0.2">
      <c r="A92" s="169"/>
      <c r="B92" s="169"/>
      <c r="C92" s="169"/>
      <c r="D92" s="169"/>
      <c r="E92" s="169"/>
      <c r="F92" s="169"/>
      <c r="G92" s="169"/>
      <c r="H92" s="169"/>
      <c r="I92" s="169"/>
      <c r="J92" s="169"/>
      <c r="K92" s="169"/>
      <c r="L92" s="169"/>
      <c r="M92" s="169"/>
      <c r="N92" s="169"/>
      <c r="O92" s="169"/>
      <c r="P92" s="169"/>
      <c r="Q92" s="169"/>
      <c r="R92" s="169"/>
      <c r="S92" s="169"/>
      <c r="T92" s="169"/>
      <c r="U92" s="169"/>
      <c r="V92" s="169"/>
      <c r="W92" s="169"/>
      <c r="X92" s="169"/>
      <c r="Y92" s="169"/>
      <c r="Z92" s="169"/>
      <c r="AA92" s="169"/>
      <c r="AB92" s="169"/>
      <c r="AC92" s="169"/>
      <c r="AD92" s="169"/>
      <c r="AE92" s="169"/>
      <c r="AF92" s="169"/>
      <c r="AG92" s="169"/>
      <c r="AH92" s="169"/>
      <c r="AI92" s="169"/>
      <c r="AJ92" s="169"/>
      <c r="AK92" s="169"/>
    </row>
    <row r="93" spans="1:37" x14ac:dyDescent="0.2">
      <c r="A93" s="169"/>
      <c r="B93" s="169"/>
      <c r="C93" s="169"/>
      <c r="D93" s="169"/>
      <c r="E93" s="169"/>
      <c r="F93" s="169"/>
      <c r="G93" s="169"/>
      <c r="H93" s="169"/>
      <c r="I93" s="169"/>
      <c r="J93" s="169"/>
      <c r="K93" s="169"/>
      <c r="L93" s="169"/>
      <c r="M93" s="169"/>
      <c r="N93" s="169"/>
      <c r="O93" s="169"/>
      <c r="P93" s="169"/>
      <c r="Q93" s="169"/>
      <c r="R93" s="169"/>
      <c r="S93" s="169"/>
      <c r="T93" s="169"/>
      <c r="U93" s="169"/>
      <c r="V93" s="169"/>
      <c r="W93" s="169"/>
      <c r="X93" s="169"/>
      <c r="Y93" s="169"/>
      <c r="Z93" s="169"/>
      <c r="AA93" s="169"/>
      <c r="AB93" s="169"/>
      <c r="AC93" s="169"/>
      <c r="AD93" s="169"/>
      <c r="AE93" s="169"/>
      <c r="AF93" s="169"/>
      <c r="AG93" s="169"/>
      <c r="AH93" s="169"/>
      <c r="AI93" s="169"/>
      <c r="AJ93" s="169"/>
      <c r="AK93" s="169"/>
    </row>
    <row r="94" spans="1:37" x14ac:dyDescent="0.2">
      <c r="A94" s="169"/>
      <c r="B94" s="169"/>
      <c r="C94" s="169"/>
      <c r="D94" s="169"/>
      <c r="E94" s="169"/>
      <c r="F94" s="169"/>
      <c r="G94" s="169"/>
      <c r="H94" s="169"/>
      <c r="I94" s="169"/>
      <c r="J94" s="169"/>
      <c r="K94" s="169"/>
      <c r="L94" s="169"/>
      <c r="M94" s="169"/>
      <c r="N94" s="169"/>
      <c r="O94" s="169"/>
      <c r="P94" s="169"/>
      <c r="Q94" s="169"/>
      <c r="R94" s="169"/>
      <c r="S94" s="169"/>
      <c r="T94" s="169"/>
      <c r="U94" s="169"/>
      <c r="V94" s="169"/>
      <c r="W94" s="169"/>
      <c r="X94" s="169"/>
      <c r="Y94" s="169"/>
      <c r="Z94" s="169"/>
      <c r="AA94" s="169"/>
      <c r="AB94" s="169"/>
      <c r="AC94" s="169"/>
      <c r="AD94" s="169"/>
      <c r="AE94" s="169"/>
      <c r="AF94" s="169"/>
      <c r="AG94" s="169"/>
      <c r="AH94" s="169"/>
      <c r="AI94" s="169"/>
      <c r="AJ94" s="169"/>
      <c r="AK94" s="169"/>
    </row>
    <row r="95" spans="1:37" x14ac:dyDescent="0.2">
      <c r="A95" s="169"/>
      <c r="B95" s="169"/>
      <c r="C95" s="169"/>
      <c r="D95" s="169"/>
      <c r="E95" s="169"/>
      <c r="F95" s="169"/>
      <c r="G95" s="169"/>
      <c r="H95" s="169"/>
      <c r="I95" s="169"/>
      <c r="J95" s="169"/>
      <c r="K95" s="169"/>
      <c r="L95" s="169"/>
      <c r="M95" s="169"/>
      <c r="N95" s="169"/>
      <c r="O95" s="169"/>
      <c r="P95" s="169"/>
      <c r="Q95" s="169"/>
      <c r="R95" s="169"/>
      <c r="S95" s="169"/>
      <c r="T95" s="169"/>
      <c r="U95" s="169"/>
      <c r="V95" s="169"/>
      <c r="W95" s="169"/>
      <c r="X95" s="169"/>
      <c r="Y95" s="169"/>
      <c r="Z95" s="169"/>
      <c r="AA95" s="169"/>
      <c r="AB95" s="169"/>
      <c r="AC95" s="169"/>
      <c r="AD95" s="169"/>
      <c r="AE95" s="169"/>
      <c r="AF95" s="169"/>
      <c r="AG95" s="169"/>
      <c r="AH95" s="169"/>
      <c r="AI95" s="169"/>
      <c r="AJ95" s="169"/>
      <c r="AK95" s="169"/>
    </row>
    <row r="96" spans="1:37" x14ac:dyDescent="0.2">
      <c r="A96" s="169"/>
      <c r="B96" s="169"/>
      <c r="C96" s="169"/>
      <c r="D96" s="169"/>
      <c r="E96" s="169"/>
      <c r="F96" s="169"/>
      <c r="G96" s="169"/>
      <c r="H96" s="169"/>
      <c r="I96" s="169"/>
      <c r="J96" s="169"/>
      <c r="K96" s="169"/>
      <c r="L96" s="169"/>
      <c r="M96" s="169"/>
      <c r="N96" s="169"/>
      <c r="O96" s="169"/>
      <c r="P96" s="169"/>
      <c r="Q96" s="169"/>
      <c r="R96" s="169"/>
      <c r="S96" s="169"/>
      <c r="T96" s="169"/>
      <c r="U96" s="169"/>
      <c r="V96" s="169"/>
      <c r="W96" s="169"/>
      <c r="X96" s="169"/>
      <c r="Y96" s="169"/>
      <c r="Z96" s="169"/>
      <c r="AA96" s="169"/>
      <c r="AB96" s="169"/>
      <c r="AC96" s="169"/>
      <c r="AD96" s="169"/>
      <c r="AE96" s="169"/>
      <c r="AF96" s="169"/>
      <c r="AG96" s="169"/>
      <c r="AH96" s="169"/>
      <c r="AI96" s="169"/>
      <c r="AJ96" s="169"/>
      <c r="AK96" s="169"/>
    </row>
    <row r="97" spans="1:37" x14ac:dyDescent="0.2">
      <c r="A97" s="169"/>
      <c r="B97" s="169"/>
      <c r="C97" s="169"/>
      <c r="D97" s="169"/>
      <c r="E97" s="169"/>
      <c r="F97" s="169"/>
      <c r="G97" s="169"/>
      <c r="H97" s="169"/>
      <c r="I97" s="169"/>
      <c r="J97" s="169"/>
      <c r="K97" s="169"/>
      <c r="L97" s="169"/>
      <c r="M97" s="169"/>
      <c r="N97" s="169"/>
      <c r="O97" s="169"/>
      <c r="P97" s="169"/>
      <c r="Q97" s="169"/>
      <c r="R97" s="169"/>
      <c r="S97" s="169"/>
      <c r="T97" s="169"/>
      <c r="U97" s="169"/>
      <c r="V97" s="169"/>
      <c r="W97" s="169"/>
      <c r="X97" s="169"/>
      <c r="Y97" s="169"/>
      <c r="Z97" s="169"/>
      <c r="AA97" s="169"/>
      <c r="AB97" s="169"/>
      <c r="AC97" s="169"/>
      <c r="AD97" s="169"/>
      <c r="AE97" s="169"/>
      <c r="AF97" s="169"/>
      <c r="AG97" s="169"/>
      <c r="AH97" s="169"/>
      <c r="AI97" s="169"/>
      <c r="AJ97" s="169"/>
      <c r="AK97" s="169"/>
    </row>
    <row r="98" spans="1:37" x14ac:dyDescent="0.2">
      <c r="A98" s="169"/>
      <c r="B98" s="169"/>
      <c r="C98" s="169"/>
      <c r="D98" s="169"/>
      <c r="E98" s="169"/>
      <c r="F98" s="169"/>
      <c r="G98" s="169"/>
      <c r="H98" s="169"/>
      <c r="I98" s="169"/>
      <c r="J98" s="169"/>
      <c r="K98" s="169"/>
      <c r="L98" s="169"/>
      <c r="M98" s="169"/>
      <c r="N98" s="169"/>
      <c r="O98" s="169"/>
      <c r="P98" s="169"/>
      <c r="Q98" s="169"/>
      <c r="R98" s="169"/>
      <c r="S98" s="169"/>
      <c r="T98" s="169"/>
      <c r="U98" s="169"/>
      <c r="V98" s="169"/>
      <c r="W98" s="169"/>
      <c r="X98" s="169"/>
      <c r="Y98" s="169"/>
      <c r="Z98" s="169"/>
      <c r="AA98" s="169"/>
      <c r="AB98" s="169"/>
      <c r="AC98" s="169"/>
      <c r="AD98" s="169"/>
      <c r="AE98" s="169"/>
      <c r="AF98" s="169"/>
      <c r="AG98" s="169"/>
      <c r="AH98" s="169"/>
      <c r="AI98" s="169"/>
      <c r="AJ98" s="169"/>
      <c r="AK98" s="169"/>
    </row>
    <row r="99" spans="1:37" x14ac:dyDescent="0.2">
      <c r="A99" s="169"/>
      <c r="B99" s="169"/>
      <c r="C99" s="169"/>
      <c r="D99" s="169"/>
      <c r="E99" s="169"/>
      <c r="F99" s="169"/>
      <c r="G99" s="169"/>
      <c r="H99" s="169"/>
      <c r="I99" s="169"/>
      <c r="J99" s="169"/>
      <c r="K99" s="169"/>
      <c r="L99" s="169"/>
      <c r="M99" s="169"/>
      <c r="N99" s="169"/>
      <c r="O99" s="169"/>
      <c r="P99" s="169"/>
      <c r="Q99" s="169"/>
      <c r="R99" s="169"/>
      <c r="S99" s="169"/>
      <c r="T99" s="169"/>
      <c r="U99" s="169"/>
      <c r="V99" s="169"/>
      <c r="W99" s="169"/>
      <c r="X99" s="169"/>
      <c r="Y99" s="169"/>
      <c r="Z99" s="169"/>
      <c r="AA99" s="169"/>
      <c r="AB99" s="169"/>
      <c r="AC99" s="169"/>
      <c r="AD99" s="169"/>
      <c r="AE99" s="169"/>
      <c r="AF99" s="169"/>
      <c r="AG99" s="169"/>
      <c r="AH99" s="169"/>
      <c r="AI99" s="169"/>
      <c r="AJ99" s="169"/>
      <c r="AK99" s="169"/>
    </row>
    <row r="100" spans="1:37" x14ac:dyDescent="0.2">
      <c r="A100" s="169"/>
      <c r="B100" s="169"/>
      <c r="C100" s="169"/>
      <c r="D100" s="169"/>
      <c r="E100" s="169"/>
      <c r="F100" s="169"/>
      <c r="G100" s="169"/>
      <c r="H100" s="169"/>
      <c r="I100" s="169"/>
      <c r="J100" s="169"/>
      <c r="K100" s="169"/>
      <c r="L100" s="169"/>
      <c r="M100" s="169"/>
      <c r="N100" s="169"/>
      <c r="O100" s="169"/>
      <c r="P100" s="169"/>
      <c r="Q100" s="169"/>
      <c r="R100" s="169"/>
      <c r="S100" s="169"/>
      <c r="T100" s="169"/>
      <c r="U100" s="169"/>
      <c r="V100" s="169"/>
      <c r="W100" s="169"/>
      <c r="X100" s="169"/>
      <c r="Y100" s="169"/>
      <c r="Z100" s="169"/>
      <c r="AA100" s="169"/>
      <c r="AB100" s="169"/>
      <c r="AC100" s="169"/>
      <c r="AD100" s="169"/>
      <c r="AE100" s="169"/>
      <c r="AF100" s="169"/>
      <c r="AG100" s="169"/>
      <c r="AH100" s="169"/>
      <c r="AI100" s="169"/>
      <c r="AJ100" s="169"/>
      <c r="AK100" s="169"/>
    </row>
    <row r="101" spans="1:37" x14ac:dyDescent="0.2">
      <c r="A101" s="169"/>
      <c r="B101" s="169"/>
      <c r="C101" s="169"/>
      <c r="D101" s="169"/>
      <c r="E101" s="169"/>
      <c r="F101" s="169"/>
      <c r="G101" s="169"/>
      <c r="H101" s="169"/>
      <c r="I101" s="169"/>
      <c r="J101" s="169"/>
      <c r="K101" s="169"/>
      <c r="L101" s="169"/>
      <c r="M101" s="169"/>
      <c r="N101" s="169"/>
      <c r="O101" s="169"/>
      <c r="P101" s="169"/>
      <c r="Q101" s="169"/>
      <c r="R101" s="169"/>
      <c r="S101" s="169"/>
      <c r="T101" s="169"/>
      <c r="U101" s="169"/>
      <c r="V101" s="169"/>
      <c r="W101" s="169"/>
      <c r="X101" s="169"/>
      <c r="Y101" s="169"/>
      <c r="Z101" s="169"/>
      <c r="AA101" s="169"/>
      <c r="AB101" s="169"/>
      <c r="AC101" s="169"/>
      <c r="AD101" s="169"/>
      <c r="AE101" s="169"/>
      <c r="AF101" s="169"/>
      <c r="AG101" s="169"/>
      <c r="AH101" s="169"/>
      <c r="AI101" s="169"/>
      <c r="AJ101" s="169"/>
      <c r="AK101" s="169"/>
    </row>
    <row r="102" spans="1:37" x14ac:dyDescent="0.2">
      <c r="A102" s="169"/>
      <c r="B102" s="169"/>
      <c r="C102" s="169"/>
      <c r="D102" s="169"/>
      <c r="E102" s="169"/>
      <c r="F102" s="169"/>
      <c r="G102" s="169"/>
      <c r="H102" s="169"/>
      <c r="I102" s="169"/>
      <c r="J102" s="169"/>
      <c r="K102" s="169"/>
      <c r="L102" s="169"/>
      <c r="M102" s="169"/>
      <c r="N102" s="169"/>
      <c r="O102" s="169"/>
      <c r="P102" s="169"/>
      <c r="Q102" s="169"/>
      <c r="R102" s="169"/>
      <c r="S102" s="169"/>
      <c r="T102" s="169"/>
      <c r="U102" s="169"/>
      <c r="V102" s="169"/>
      <c r="W102" s="169"/>
      <c r="X102" s="169"/>
      <c r="Y102" s="169"/>
      <c r="Z102" s="169"/>
      <c r="AA102" s="169"/>
      <c r="AB102" s="169"/>
      <c r="AC102" s="169"/>
      <c r="AD102" s="169"/>
      <c r="AE102" s="169"/>
      <c r="AF102" s="169"/>
      <c r="AG102" s="169"/>
      <c r="AH102" s="169"/>
      <c r="AI102" s="169"/>
      <c r="AJ102" s="169"/>
      <c r="AK102" s="169"/>
    </row>
    <row r="103" spans="1:37" x14ac:dyDescent="0.2">
      <c r="A103" s="169"/>
      <c r="B103" s="169"/>
      <c r="C103" s="169"/>
      <c r="D103" s="169"/>
      <c r="E103" s="169"/>
      <c r="F103" s="169"/>
      <c r="G103" s="169"/>
      <c r="H103" s="169"/>
      <c r="I103" s="169"/>
      <c r="J103" s="169"/>
      <c r="K103" s="169"/>
      <c r="L103" s="169"/>
      <c r="M103" s="169"/>
      <c r="N103" s="169"/>
      <c r="O103" s="169"/>
      <c r="P103" s="169"/>
      <c r="Q103" s="169"/>
      <c r="R103" s="169"/>
      <c r="S103" s="169"/>
      <c r="T103" s="169"/>
      <c r="U103" s="169"/>
      <c r="V103" s="169"/>
      <c r="W103" s="169"/>
      <c r="X103" s="169"/>
      <c r="Y103" s="169"/>
      <c r="Z103" s="169"/>
      <c r="AA103" s="169"/>
      <c r="AB103" s="169"/>
      <c r="AC103" s="169"/>
      <c r="AD103" s="169"/>
      <c r="AE103" s="169"/>
      <c r="AF103" s="169"/>
      <c r="AG103" s="169"/>
      <c r="AH103" s="169"/>
      <c r="AI103" s="169"/>
      <c r="AJ103" s="169"/>
      <c r="AK103" s="169"/>
    </row>
    <row r="104" spans="1:37" x14ac:dyDescent="0.2">
      <c r="A104" s="169"/>
      <c r="B104" s="169"/>
      <c r="C104" s="169"/>
      <c r="D104" s="169"/>
      <c r="E104" s="169"/>
      <c r="F104" s="169"/>
      <c r="G104" s="169"/>
      <c r="H104" s="169"/>
      <c r="I104" s="169"/>
      <c r="J104" s="169"/>
      <c r="K104" s="169"/>
      <c r="L104" s="169"/>
      <c r="M104" s="169"/>
      <c r="N104" s="169"/>
      <c r="O104" s="169"/>
      <c r="P104" s="169"/>
      <c r="Q104" s="169"/>
      <c r="R104" s="169"/>
      <c r="S104" s="169"/>
      <c r="T104" s="169"/>
      <c r="U104" s="169"/>
      <c r="V104" s="169"/>
      <c r="W104" s="169"/>
      <c r="X104" s="169"/>
      <c r="Y104" s="169"/>
      <c r="Z104" s="169"/>
      <c r="AA104" s="169"/>
      <c r="AB104" s="169"/>
      <c r="AC104" s="169"/>
      <c r="AD104" s="169"/>
      <c r="AE104" s="169"/>
      <c r="AF104" s="169"/>
      <c r="AG104" s="169"/>
      <c r="AH104" s="169"/>
      <c r="AI104" s="169"/>
      <c r="AJ104" s="169"/>
      <c r="AK104" s="169"/>
    </row>
    <row r="105" spans="1:37" x14ac:dyDescent="0.2">
      <c r="A105" s="169"/>
      <c r="B105" s="169"/>
      <c r="C105" s="169"/>
      <c r="D105" s="169"/>
      <c r="E105" s="169"/>
      <c r="F105" s="169"/>
      <c r="G105" s="169"/>
      <c r="H105" s="169"/>
      <c r="I105" s="169"/>
      <c r="J105" s="169"/>
      <c r="K105" s="169"/>
      <c r="L105" s="169"/>
      <c r="M105" s="169"/>
      <c r="N105" s="169"/>
      <c r="O105" s="169"/>
      <c r="P105" s="169"/>
      <c r="Q105" s="169"/>
      <c r="R105" s="169"/>
      <c r="S105" s="169"/>
      <c r="T105" s="169"/>
      <c r="U105" s="169"/>
      <c r="V105" s="169"/>
      <c r="W105" s="169"/>
      <c r="X105" s="169"/>
      <c r="Y105" s="169"/>
      <c r="Z105" s="169"/>
      <c r="AA105" s="169"/>
      <c r="AB105" s="169"/>
      <c r="AC105" s="169"/>
      <c r="AD105" s="169"/>
      <c r="AE105" s="169"/>
      <c r="AF105" s="169"/>
      <c r="AG105" s="169"/>
      <c r="AH105" s="169"/>
      <c r="AI105" s="169"/>
      <c r="AJ105" s="169"/>
      <c r="AK105" s="169"/>
    </row>
    <row r="106" spans="1:37" x14ac:dyDescent="0.2">
      <c r="A106" s="169"/>
      <c r="B106" s="169"/>
      <c r="C106" s="169"/>
      <c r="D106" s="169"/>
      <c r="E106" s="169"/>
      <c r="F106" s="169"/>
      <c r="G106" s="169"/>
      <c r="H106" s="169"/>
      <c r="I106" s="169"/>
      <c r="J106" s="169"/>
      <c r="K106" s="169"/>
      <c r="L106" s="169"/>
      <c r="M106" s="169"/>
      <c r="N106" s="169"/>
      <c r="O106" s="169"/>
      <c r="P106" s="169"/>
      <c r="Q106" s="169"/>
      <c r="R106" s="169"/>
      <c r="S106" s="169"/>
      <c r="T106" s="169"/>
      <c r="U106" s="169"/>
      <c r="V106" s="169"/>
      <c r="W106" s="169"/>
      <c r="X106" s="169"/>
      <c r="Y106" s="169"/>
      <c r="Z106" s="169"/>
      <c r="AA106" s="169"/>
      <c r="AB106" s="169"/>
      <c r="AC106" s="169"/>
      <c r="AD106" s="169"/>
      <c r="AE106" s="169"/>
      <c r="AF106" s="169"/>
      <c r="AG106" s="169"/>
      <c r="AH106" s="169"/>
      <c r="AI106" s="169"/>
      <c r="AJ106" s="169"/>
      <c r="AK106" s="169"/>
    </row>
    <row r="107" spans="1:37" x14ac:dyDescent="0.2">
      <c r="A107" s="169"/>
      <c r="B107" s="169"/>
      <c r="C107" s="169"/>
      <c r="D107" s="169"/>
      <c r="E107" s="169"/>
      <c r="F107" s="169"/>
      <c r="G107" s="169"/>
      <c r="H107" s="169"/>
      <c r="I107" s="169"/>
      <c r="J107" s="169"/>
      <c r="K107" s="169"/>
      <c r="L107" s="169"/>
      <c r="M107" s="169"/>
      <c r="N107" s="169"/>
      <c r="O107" s="169"/>
      <c r="P107" s="169"/>
      <c r="Q107" s="169"/>
      <c r="R107" s="169"/>
      <c r="S107" s="169"/>
      <c r="T107" s="169"/>
      <c r="U107" s="169"/>
      <c r="V107" s="169"/>
      <c r="W107" s="169"/>
      <c r="X107" s="169"/>
      <c r="Y107" s="169"/>
      <c r="Z107" s="169"/>
      <c r="AA107" s="169"/>
      <c r="AB107" s="169"/>
      <c r="AC107" s="169"/>
      <c r="AD107" s="169"/>
      <c r="AE107" s="169"/>
      <c r="AF107" s="169"/>
      <c r="AG107" s="169"/>
      <c r="AH107" s="169"/>
      <c r="AI107" s="169"/>
      <c r="AJ107" s="169"/>
      <c r="AK107" s="169"/>
    </row>
    <row r="108" spans="1:37" x14ac:dyDescent="0.2">
      <c r="A108" s="169"/>
      <c r="B108" s="169"/>
      <c r="C108" s="169"/>
      <c r="D108" s="169"/>
      <c r="E108" s="169"/>
      <c r="F108" s="169"/>
      <c r="G108" s="169"/>
      <c r="H108" s="169"/>
      <c r="I108" s="169"/>
      <c r="J108" s="169"/>
      <c r="K108" s="169"/>
      <c r="L108" s="169"/>
      <c r="M108" s="169"/>
      <c r="N108" s="169"/>
      <c r="O108" s="169"/>
      <c r="P108" s="169"/>
      <c r="Q108" s="169"/>
      <c r="R108" s="169"/>
      <c r="S108" s="169"/>
      <c r="T108" s="169"/>
      <c r="U108" s="169"/>
      <c r="V108" s="169"/>
      <c r="W108" s="169"/>
      <c r="X108" s="169"/>
      <c r="Y108" s="169"/>
      <c r="Z108" s="169"/>
      <c r="AA108" s="169"/>
      <c r="AB108" s="169"/>
      <c r="AC108" s="169"/>
      <c r="AD108" s="169"/>
      <c r="AE108" s="169"/>
      <c r="AF108" s="169"/>
      <c r="AG108" s="169"/>
      <c r="AH108" s="169"/>
      <c r="AI108" s="169"/>
      <c r="AJ108" s="169"/>
      <c r="AK108" s="169"/>
    </row>
    <row r="109" spans="1:37" x14ac:dyDescent="0.2">
      <c r="A109" s="169"/>
      <c r="B109" s="169"/>
      <c r="C109" s="169"/>
      <c r="D109" s="169"/>
      <c r="E109" s="169"/>
      <c r="F109" s="169"/>
      <c r="G109" s="169"/>
      <c r="H109" s="169"/>
      <c r="I109" s="169"/>
      <c r="J109" s="169"/>
      <c r="K109" s="169"/>
      <c r="L109" s="169"/>
      <c r="M109" s="169"/>
      <c r="N109" s="169"/>
      <c r="O109" s="169"/>
      <c r="P109" s="169"/>
      <c r="Q109" s="169"/>
      <c r="R109" s="169"/>
      <c r="S109" s="169"/>
      <c r="T109" s="169"/>
      <c r="U109" s="169"/>
      <c r="V109" s="169"/>
      <c r="W109" s="169"/>
      <c r="X109" s="169"/>
      <c r="Y109" s="169"/>
      <c r="Z109" s="169"/>
      <c r="AA109" s="169"/>
      <c r="AB109" s="169"/>
      <c r="AC109" s="169"/>
      <c r="AD109" s="169"/>
      <c r="AE109" s="169"/>
      <c r="AF109" s="169"/>
      <c r="AG109" s="169"/>
      <c r="AH109" s="169"/>
      <c r="AI109" s="169"/>
      <c r="AJ109" s="169"/>
      <c r="AK109" s="169"/>
    </row>
    <row r="110" spans="1:37" x14ac:dyDescent="0.2">
      <c r="A110" s="169"/>
      <c r="B110" s="169"/>
      <c r="C110" s="169"/>
      <c r="D110" s="169"/>
      <c r="E110" s="169"/>
      <c r="F110" s="169"/>
      <c r="G110" s="169"/>
      <c r="H110" s="169"/>
      <c r="I110" s="169"/>
      <c r="J110" s="169"/>
      <c r="K110" s="169"/>
      <c r="L110" s="169"/>
      <c r="M110" s="169"/>
      <c r="N110" s="169"/>
      <c r="O110" s="169"/>
      <c r="P110" s="169"/>
      <c r="Q110" s="169"/>
      <c r="R110" s="169"/>
      <c r="S110" s="169"/>
      <c r="T110" s="169"/>
      <c r="U110" s="169"/>
      <c r="V110" s="169"/>
      <c r="W110" s="169"/>
      <c r="X110" s="169"/>
      <c r="Y110" s="169"/>
      <c r="Z110" s="169"/>
      <c r="AA110" s="169"/>
      <c r="AB110" s="169"/>
      <c r="AC110" s="169"/>
      <c r="AD110" s="169"/>
      <c r="AE110" s="169"/>
      <c r="AF110" s="169"/>
      <c r="AG110" s="169"/>
      <c r="AH110" s="169"/>
      <c r="AI110" s="169"/>
      <c r="AJ110" s="169"/>
      <c r="AK110" s="169"/>
    </row>
    <row r="111" spans="1:37" x14ac:dyDescent="0.2">
      <c r="A111" s="169"/>
      <c r="B111" s="169"/>
      <c r="C111" s="169"/>
      <c r="D111" s="169"/>
      <c r="E111" s="169"/>
      <c r="F111" s="169"/>
      <c r="G111" s="169"/>
      <c r="H111" s="169"/>
      <c r="I111" s="169"/>
      <c r="J111" s="169"/>
      <c r="K111" s="169"/>
      <c r="L111" s="169"/>
      <c r="M111" s="169"/>
      <c r="N111" s="169"/>
      <c r="O111" s="169"/>
      <c r="P111" s="169"/>
      <c r="Q111" s="169"/>
      <c r="R111" s="169"/>
      <c r="S111" s="169"/>
      <c r="T111" s="169"/>
      <c r="U111" s="169"/>
      <c r="V111" s="169"/>
      <c r="W111" s="169"/>
      <c r="X111" s="169"/>
      <c r="Y111" s="169"/>
      <c r="Z111" s="169"/>
      <c r="AA111" s="169"/>
      <c r="AB111" s="169"/>
      <c r="AC111" s="169"/>
      <c r="AD111" s="169"/>
      <c r="AE111" s="169"/>
      <c r="AF111" s="169"/>
      <c r="AG111" s="169"/>
      <c r="AH111" s="169"/>
      <c r="AI111" s="169"/>
      <c r="AJ111" s="169"/>
      <c r="AK111" s="169"/>
    </row>
    <row r="112" spans="1:37" x14ac:dyDescent="0.2">
      <c r="A112" s="169"/>
      <c r="B112" s="169"/>
      <c r="C112" s="169"/>
      <c r="D112" s="169"/>
      <c r="E112" s="169"/>
      <c r="F112" s="169"/>
      <c r="G112" s="169"/>
      <c r="H112" s="169"/>
      <c r="I112" s="169"/>
      <c r="J112" s="169"/>
      <c r="K112" s="169"/>
      <c r="L112" s="169"/>
      <c r="M112" s="169"/>
      <c r="N112" s="169"/>
      <c r="O112" s="169"/>
      <c r="P112" s="169"/>
      <c r="Q112" s="169"/>
      <c r="R112" s="169"/>
      <c r="S112" s="169"/>
      <c r="T112" s="169"/>
      <c r="U112" s="169"/>
      <c r="V112" s="169"/>
      <c r="W112" s="169"/>
      <c r="X112" s="169"/>
      <c r="Y112" s="169"/>
      <c r="Z112" s="169"/>
      <c r="AA112" s="169"/>
      <c r="AB112" s="169"/>
      <c r="AC112" s="169"/>
      <c r="AD112" s="169"/>
      <c r="AE112" s="169"/>
      <c r="AF112" s="169"/>
      <c r="AG112" s="169"/>
      <c r="AH112" s="169"/>
      <c r="AI112" s="169"/>
      <c r="AJ112" s="169"/>
      <c r="AK112" s="169"/>
    </row>
    <row r="113" spans="1:37" x14ac:dyDescent="0.2">
      <c r="A113" s="169"/>
      <c r="B113" s="169"/>
      <c r="C113" s="169"/>
      <c r="D113" s="169"/>
      <c r="E113" s="169"/>
      <c r="F113" s="169"/>
      <c r="G113" s="169"/>
      <c r="H113" s="169"/>
      <c r="I113" s="169"/>
      <c r="J113" s="169"/>
      <c r="K113" s="169"/>
      <c r="L113" s="169"/>
      <c r="M113" s="169"/>
      <c r="N113" s="169"/>
      <c r="O113" s="169"/>
      <c r="P113" s="169"/>
      <c r="Q113" s="169"/>
      <c r="R113" s="169"/>
      <c r="S113" s="169"/>
      <c r="T113" s="169"/>
      <c r="U113" s="169"/>
      <c r="V113" s="169"/>
      <c r="W113" s="169"/>
      <c r="X113" s="169"/>
      <c r="Y113" s="169"/>
      <c r="Z113" s="169"/>
      <c r="AA113" s="169"/>
      <c r="AB113" s="169"/>
      <c r="AC113" s="169"/>
      <c r="AD113" s="169"/>
      <c r="AE113" s="169"/>
      <c r="AF113" s="169"/>
      <c r="AG113" s="169"/>
      <c r="AH113" s="169"/>
      <c r="AI113" s="169"/>
      <c r="AJ113" s="169"/>
      <c r="AK113" s="169"/>
    </row>
    <row r="114" spans="1:37" x14ac:dyDescent="0.2">
      <c r="A114" s="169"/>
      <c r="B114" s="169"/>
      <c r="C114" s="169"/>
      <c r="D114" s="169"/>
      <c r="E114" s="169"/>
      <c r="F114" s="169"/>
      <c r="G114" s="169"/>
      <c r="H114" s="169"/>
      <c r="I114" s="169"/>
      <c r="J114" s="169"/>
      <c r="K114" s="169"/>
      <c r="L114" s="169"/>
      <c r="M114" s="169"/>
      <c r="N114" s="169"/>
      <c r="O114" s="169"/>
      <c r="P114" s="169"/>
      <c r="Q114" s="169"/>
      <c r="R114" s="169"/>
      <c r="S114" s="169"/>
      <c r="T114" s="169"/>
      <c r="U114" s="169"/>
      <c r="V114" s="169"/>
      <c r="W114" s="169"/>
      <c r="X114" s="169"/>
      <c r="Y114" s="169"/>
      <c r="Z114" s="169"/>
      <c r="AA114" s="169"/>
      <c r="AB114" s="169"/>
      <c r="AC114" s="169"/>
      <c r="AD114" s="169"/>
      <c r="AE114" s="169"/>
      <c r="AF114" s="169"/>
      <c r="AG114" s="169"/>
      <c r="AH114" s="169"/>
      <c r="AI114" s="169"/>
      <c r="AJ114" s="169"/>
      <c r="AK114" s="169"/>
    </row>
  </sheetData>
  <sortState xmlns:xlrd2="http://schemas.microsoft.com/office/spreadsheetml/2017/richdata2" ref="A65:F73">
    <sortCondition ref="A64"/>
  </sortState>
  <hyperlinks>
    <hyperlink ref="F8" r:id="rId1" xr:uid="{00000000-0004-0000-5400-000000000000}"/>
    <hyperlink ref="F13" r:id="rId2" xr:uid="{00000000-0004-0000-5400-000001000000}"/>
    <hyperlink ref="F9" r:id="rId3" xr:uid="{00000000-0004-0000-5400-000002000000}"/>
    <hyperlink ref="F32" r:id="rId4" xr:uid="{00000000-0004-0000-5400-000003000000}"/>
    <hyperlink ref="F28" r:id="rId5" xr:uid="{00000000-0004-0000-5400-000004000000}"/>
    <hyperlink ref="F56" r:id="rId6" xr:uid="{00000000-0004-0000-5400-000005000000}"/>
    <hyperlink ref="F62" r:id="rId7" xr:uid="{00000000-0004-0000-5400-000006000000}"/>
    <hyperlink ref="F73" r:id="rId8" xr:uid="{00000000-0004-0000-5400-000007000000}"/>
    <hyperlink ref="F67" r:id="rId9" xr:uid="{00000000-0004-0000-5400-000008000000}"/>
    <hyperlink ref="F82" r:id="rId10" xr:uid="{00000000-0004-0000-5400-000009000000}"/>
    <hyperlink ref="F83" r:id="rId11" xr:uid="{00000000-0004-0000-5400-00000A000000}"/>
    <hyperlink ref="F84" r:id="rId12" xr:uid="{00000000-0004-0000-5400-00000B000000}"/>
    <hyperlink ref="F86" r:id="rId13" xr:uid="{00000000-0004-0000-5400-00000C000000}"/>
    <hyperlink ref="F88" r:id="rId14" xr:uid="{00000000-0004-0000-5400-00000D000000}"/>
    <hyperlink ref="F7" r:id="rId15" xr:uid="{00000000-0004-0000-5400-00000E000000}"/>
    <hyperlink ref="F14" r:id="rId16" xr:uid="{00000000-0004-0000-5400-00000F000000}"/>
    <hyperlink ref="F17" r:id="rId17" xr:uid="{00000000-0004-0000-5400-000010000000}"/>
    <hyperlink ref="F19" r:id="rId18" xr:uid="{00000000-0004-0000-5400-000011000000}"/>
    <hyperlink ref="F21" r:id="rId19" xr:uid="{00000000-0004-0000-5400-000012000000}"/>
    <hyperlink ref="F22" r:id="rId20" xr:uid="{00000000-0004-0000-5400-000013000000}"/>
    <hyperlink ref="F30" r:id="rId21" xr:uid="{00000000-0004-0000-5400-000014000000}"/>
    <hyperlink ref="F40" r:id="rId22" xr:uid="{00000000-0004-0000-5400-000015000000}"/>
    <hyperlink ref="F39" r:id="rId23" xr:uid="{00000000-0004-0000-5400-000016000000}"/>
    <hyperlink ref="F55" r:id="rId24" xr:uid="{00000000-0004-0000-5400-000017000000}"/>
    <hyperlink ref="F54" r:id="rId25" xr:uid="{00000000-0004-0000-5400-000018000000}"/>
    <hyperlink ref="F58" r:id="rId26" xr:uid="{00000000-0004-0000-5400-000019000000}"/>
    <hyperlink ref="F66" r:id="rId27" xr:uid="{00000000-0004-0000-5400-00001A000000}"/>
    <hyperlink ref="F72" r:id="rId28" xr:uid="{00000000-0004-0000-5400-00001B000000}"/>
    <hyperlink ref="F71" r:id="rId29" xr:uid="{00000000-0004-0000-5400-00001C000000}"/>
    <hyperlink ref="F74" r:id="rId30" xr:uid="{00000000-0004-0000-5400-00001D000000}"/>
    <hyperlink ref="F69" r:id="rId31" xr:uid="{00000000-0004-0000-5400-00001E000000}"/>
    <hyperlink ref="F70" r:id="rId32" xr:uid="{00000000-0004-0000-5400-00001F000000}"/>
    <hyperlink ref="F23" r:id="rId33" xr:uid="{00000000-0004-0000-5400-000020000000}"/>
    <hyperlink ref="F24" r:id="rId34" xr:uid="{00000000-0004-0000-5400-000021000000}"/>
    <hyperlink ref="F25" r:id="rId35" xr:uid="{00000000-0004-0000-5400-000022000000}"/>
    <hyperlink ref="F26" r:id="rId36" xr:uid="{00000000-0004-0000-5400-000023000000}"/>
    <hyperlink ref="F46" r:id="rId37" xr:uid="{00000000-0004-0000-5400-000024000000}"/>
    <hyperlink ref="F47" r:id="rId38" xr:uid="{00000000-0004-0000-5400-000025000000}"/>
    <hyperlink ref="F49" r:id="rId39" xr:uid="{00000000-0004-0000-5400-000026000000}"/>
    <hyperlink ref="F50" r:id="rId40" xr:uid="{00000000-0004-0000-5400-000027000000}"/>
    <hyperlink ref="F36" r:id="rId41" xr:uid="{00000000-0004-0000-5400-000028000000}"/>
    <hyperlink ref="F77" r:id="rId42" xr:uid="{00000000-0004-0000-5400-000029000000}"/>
    <hyperlink ref="F64" r:id="rId43" xr:uid="{00000000-0004-0000-5400-00002A000000}"/>
    <hyperlink ref="F68" r:id="rId44" xr:uid="{00000000-0004-0000-5400-00002B000000}"/>
    <hyperlink ref="F75" r:id="rId45" xr:uid="{00000000-0004-0000-5400-00002C000000}"/>
    <hyperlink ref="F78" r:id="rId46" xr:uid="{00000000-0004-0000-5400-00002D000000}"/>
    <hyperlink ref="F79" r:id="rId47" xr:uid="{00000000-0004-0000-5400-00002E000000}"/>
    <hyperlink ref="F80" r:id="rId48" xr:uid="{00000000-0004-0000-5400-00002F000000}"/>
    <hyperlink ref="F87" r:id="rId49" xr:uid="{00000000-0004-0000-5400-000030000000}"/>
    <hyperlink ref="F60" r:id="rId50" xr:uid="{00000000-0004-0000-5400-000031000000}"/>
    <hyperlink ref="F48" r:id="rId51" xr:uid="{00000000-0004-0000-5400-000032000000}"/>
    <hyperlink ref="F51" r:id="rId52" xr:uid="{00000000-0004-0000-5400-000033000000}"/>
    <hyperlink ref="F52" r:id="rId53" xr:uid="{00000000-0004-0000-5400-000034000000}"/>
  </hyperlinks>
  <printOptions horizontalCentered="1"/>
  <pageMargins left="0.39370078740157483" right="0.39370078740157483" top="0.98425196850393704" bottom="0.98425196850393704" header="0.31496062992125984" footer="0.19685039370078741"/>
  <pageSetup paperSize="8" scale="80" orientation="landscape" cellComments="asDisplayed" r:id="rId54"/>
  <headerFooter alignWithMargins="0"/>
  <rowBreaks count="1" manualBreakCount="1">
    <brk id="55" max="5" man="1"/>
  </rowBreaks>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500-000000000000}">
  <sheetPr>
    <tabColor rgb="FF00B050"/>
  </sheetPr>
  <dimension ref="A1:F48"/>
  <sheetViews>
    <sheetView topLeftCell="A13" zoomScaleNormal="100" workbookViewId="0">
      <selection activeCell="A40" sqref="A40"/>
    </sheetView>
  </sheetViews>
  <sheetFormatPr baseColWidth="10" defaultRowHeight="12.75" x14ac:dyDescent="0.2"/>
  <cols>
    <col min="1" max="1" width="59.85546875" customWidth="1"/>
    <col min="2" max="2" width="53.85546875" customWidth="1"/>
    <col min="3" max="3" width="28.7109375" customWidth="1"/>
    <col min="4" max="4" width="29.7109375" customWidth="1"/>
    <col min="5" max="5" width="23.5703125" customWidth="1"/>
    <col min="6" max="6" width="44.5703125" customWidth="1"/>
  </cols>
  <sheetData>
    <row r="1" spans="1:6" ht="18.75" x14ac:dyDescent="0.3">
      <c r="A1" s="237" t="s">
        <v>1359</v>
      </c>
      <c r="B1" s="174"/>
      <c r="C1" s="174"/>
      <c r="D1" s="174"/>
      <c r="E1" s="174"/>
      <c r="F1" s="174"/>
    </row>
    <row r="2" spans="1:6" x14ac:dyDescent="0.2">
      <c r="A2" s="174"/>
      <c r="B2" s="174"/>
      <c r="C2" s="174"/>
      <c r="D2" s="174"/>
      <c r="E2" s="174"/>
      <c r="F2" s="174"/>
    </row>
    <row r="3" spans="1:6" ht="15" x14ac:dyDescent="0.25">
      <c r="A3" s="171" t="s">
        <v>579</v>
      </c>
      <c r="B3" s="171" t="s">
        <v>847</v>
      </c>
      <c r="C3" s="171" t="s">
        <v>580</v>
      </c>
      <c r="D3" s="171" t="s">
        <v>697</v>
      </c>
      <c r="E3" s="171" t="s">
        <v>581</v>
      </c>
      <c r="F3" s="171" t="s">
        <v>582</v>
      </c>
    </row>
    <row r="4" spans="1:6" ht="15" x14ac:dyDescent="0.2">
      <c r="A4" s="358" t="s">
        <v>1318</v>
      </c>
      <c r="B4" s="177"/>
      <c r="C4" s="178"/>
      <c r="D4" s="178"/>
      <c r="E4" s="178"/>
      <c r="F4" s="180"/>
    </row>
    <row r="5" spans="1:6" ht="15" x14ac:dyDescent="0.2">
      <c r="A5" s="177" t="s">
        <v>742</v>
      </c>
      <c r="B5" s="181" t="s">
        <v>2574</v>
      </c>
      <c r="C5" s="182" t="s">
        <v>595</v>
      </c>
      <c r="D5" s="182" t="s">
        <v>3105</v>
      </c>
      <c r="E5" s="182" t="s">
        <v>793</v>
      </c>
      <c r="F5" s="180" t="s">
        <v>3106</v>
      </c>
    </row>
    <row r="6" spans="1:6" ht="15" x14ac:dyDescent="0.2">
      <c r="A6" s="177" t="s">
        <v>3075</v>
      </c>
      <c r="B6" s="181" t="s">
        <v>3076</v>
      </c>
      <c r="C6" s="182" t="s">
        <v>595</v>
      </c>
      <c r="D6" s="182" t="s">
        <v>3077</v>
      </c>
      <c r="E6" s="182" t="s">
        <v>794</v>
      </c>
      <c r="F6" s="180" t="s">
        <v>3107</v>
      </c>
    </row>
    <row r="7" spans="1:6" ht="15" x14ac:dyDescent="0.2">
      <c r="A7" s="177" t="s">
        <v>744</v>
      </c>
      <c r="B7" s="177" t="s">
        <v>825</v>
      </c>
      <c r="C7" s="178" t="s">
        <v>595</v>
      </c>
      <c r="D7" s="178" t="s">
        <v>801</v>
      </c>
      <c r="E7" s="178" t="s">
        <v>795</v>
      </c>
      <c r="F7" s="180" t="s">
        <v>745</v>
      </c>
    </row>
    <row r="8" spans="1:6" ht="15" x14ac:dyDescent="0.2">
      <c r="A8" s="177" t="s">
        <v>746</v>
      </c>
      <c r="B8" s="177" t="s">
        <v>832</v>
      </c>
      <c r="C8" s="178" t="s">
        <v>595</v>
      </c>
      <c r="D8" s="178" t="s">
        <v>802</v>
      </c>
      <c r="E8" s="178"/>
      <c r="F8" s="180" t="s">
        <v>3108</v>
      </c>
    </row>
    <row r="9" spans="1:6" ht="15" x14ac:dyDescent="0.2">
      <c r="A9" s="737" t="s">
        <v>748</v>
      </c>
      <c r="B9" s="737" t="s">
        <v>826</v>
      </c>
      <c r="C9" s="657" t="s">
        <v>595</v>
      </c>
      <c r="D9" s="657" t="s">
        <v>804</v>
      </c>
      <c r="E9" s="657" t="s">
        <v>798</v>
      </c>
      <c r="F9" s="738" t="s">
        <v>749</v>
      </c>
    </row>
    <row r="10" spans="1:6" ht="15" x14ac:dyDescent="0.2">
      <c r="A10" s="177" t="s">
        <v>750</v>
      </c>
      <c r="B10" s="177" t="s">
        <v>751</v>
      </c>
      <c r="C10" s="178" t="s">
        <v>597</v>
      </c>
      <c r="D10" s="178" t="s">
        <v>803</v>
      </c>
      <c r="E10" s="178" t="s">
        <v>797</v>
      </c>
      <c r="F10" s="180" t="s">
        <v>752</v>
      </c>
    </row>
    <row r="11" spans="1:6" ht="15" x14ac:dyDescent="0.2">
      <c r="A11" s="177" t="s">
        <v>755</v>
      </c>
      <c r="B11" s="177" t="s">
        <v>828</v>
      </c>
      <c r="C11" s="178" t="s">
        <v>595</v>
      </c>
      <c r="D11" s="178" t="s">
        <v>805</v>
      </c>
      <c r="E11" s="178" t="s">
        <v>800</v>
      </c>
      <c r="F11" s="180" t="s">
        <v>756</v>
      </c>
    </row>
    <row r="12" spans="1:6" ht="15" x14ac:dyDescent="0.2">
      <c r="A12" s="358" t="s">
        <v>1315</v>
      </c>
      <c r="B12" s="177"/>
      <c r="C12" s="178"/>
      <c r="D12" s="178"/>
      <c r="E12" s="178"/>
      <c r="F12" s="180"/>
    </row>
    <row r="13" spans="1:6" ht="15" x14ac:dyDescent="0.2">
      <c r="A13" s="177" t="s">
        <v>739</v>
      </c>
      <c r="B13" s="177" t="s">
        <v>740</v>
      </c>
      <c r="C13" s="178" t="s">
        <v>595</v>
      </c>
      <c r="D13" s="178" t="s">
        <v>782</v>
      </c>
      <c r="E13" s="178" t="s">
        <v>792</v>
      </c>
      <c r="F13" s="180" t="s">
        <v>741</v>
      </c>
    </row>
    <row r="14" spans="1:6" ht="15" x14ac:dyDescent="0.2">
      <c r="A14" s="177" t="s">
        <v>753</v>
      </c>
      <c r="B14" s="177" t="s">
        <v>754</v>
      </c>
      <c r="C14" s="178" t="s">
        <v>595</v>
      </c>
      <c r="D14" s="178" t="s">
        <v>799</v>
      </c>
      <c r="E14" s="178" t="s">
        <v>799</v>
      </c>
      <c r="F14" s="180"/>
    </row>
    <row r="15" spans="1:6" ht="30" x14ac:dyDescent="0.2">
      <c r="A15" s="177" t="s">
        <v>757</v>
      </c>
      <c r="B15" s="177" t="s">
        <v>1329</v>
      </c>
      <c r="C15" s="178" t="s">
        <v>613</v>
      </c>
      <c r="D15" s="178" t="s">
        <v>806</v>
      </c>
      <c r="E15" s="178" t="s">
        <v>808</v>
      </c>
      <c r="F15" s="180" t="s">
        <v>758</v>
      </c>
    </row>
    <row r="16" spans="1:6" ht="15" x14ac:dyDescent="0.2">
      <c r="A16" s="177" t="s">
        <v>1316</v>
      </c>
      <c r="B16" s="177" t="s">
        <v>1362</v>
      </c>
      <c r="C16" s="178" t="s">
        <v>909</v>
      </c>
      <c r="D16" s="178" t="s">
        <v>1317</v>
      </c>
      <c r="E16" s="178" t="s">
        <v>1363</v>
      </c>
      <c r="F16" s="180"/>
    </row>
    <row r="17" spans="1:6" ht="15" x14ac:dyDescent="0.2">
      <c r="A17" s="358" t="s">
        <v>1323</v>
      </c>
      <c r="B17" s="177"/>
      <c r="C17" s="178"/>
      <c r="D17" s="178"/>
      <c r="E17" s="178"/>
      <c r="F17" s="362"/>
    </row>
    <row r="18" spans="1:6" ht="15" x14ac:dyDescent="0.25">
      <c r="A18" s="612" t="s">
        <v>1755</v>
      </c>
      <c r="B18" s="612" t="s">
        <v>1756</v>
      </c>
      <c r="C18" s="178" t="s">
        <v>595</v>
      </c>
      <c r="D18" s="178" t="s">
        <v>2556</v>
      </c>
      <c r="E18" s="178"/>
      <c r="F18" s="180" t="s">
        <v>2557</v>
      </c>
    </row>
    <row r="19" spans="1:6" ht="15" x14ac:dyDescent="0.2">
      <c r="A19" s="177" t="s">
        <v>2558</v>
      </c>
      <c r="B19" s="177" t="s">
        <v>920</v>
      </c>
      <c r="C19" s="178" t="s">
        <v>613</v>
      </c>
      <c r="D19" s="179" t="s">
        <v>919</v>
      </c>
      <c r="E19" s="179" t="s">
        <v>918</v>
      </c>
      <c r="F19" s="180" t="s">
        <v>1320</v>
      </c>
    </row>
    <row r="20" spans="1:6" ht="15" x14ac:dyDescent="0.2">
      <c r="A20" s="177" t="s">
        <v>917</v>
      </c>
      <c r="B20" s="177" t="s">
        <v>1341</v>
      </c>
      <c r="C20" s="178" t="s">
        <v>595</v>
      </c>
      <c r="D20" s="179" t="s">
        <v>854</v>
      </c>
      <c r="E20" s="179" t="s">
        <v>853</v>
      </c>
      <c r="F20" s="180" t="s">
        <v>852</v>
      </c>
    </row>
    <row r="21" spans="1:6" ht="15" x14ac:dyDescent="0.2">
      <c r="A21" s="177" t="s">
        <v>761</v>
      </c>
      <c r="B21" s="177" t="s">
        <v>915</v>
      </c>
      <c r="C21" s="178" t="s">
        <v>595</v>
      </c>
      <c r="D21" s="179" t="s">
        <v>2559</v>
      </c>
      <c r="E21" s="179" t="s">
        <v>2560</v>
      </c>
      <c r="F21" s="716" t="s">
        <v>2950</v>
      </c>
    </row>
    <row r="22" spans="1:6" ht="15" x14ac:dyDescent="0.2">
      <c r="A22" s="177" t="s">
        <v>914</v>
      </c>
      <c r="B22" s="177" t="s">
        <v>1345</v>
      </c>
      <c r="C22" s="178" t="s">
        <v>613</v>
      </c>
      <c r="D22" s="179" t="s">
        <v>913</v>
      </c>
      <c r="E22" s="179"/>
      <c r="F22" s="180" t="s">
        <v>912</v>
      </c>
    </row>
    <row r="23" spans="1:6" ht="15" x14ac:dyDescent="0.2">
      <c r="A23" s="177" t="s">
        <v>911</v>
      </c>
      <c r="B23" s="177" t="s">
        <v>910</v>
      </c>
      <c r="C23" s="178" t="s">
        <v>909</v>
      </c>
      <c r="D23" s="179" t="s">
        <v>2949</v>
      </c>
      <c r="E23" s="179" t="s">
        <v>908</v>
      </c>
      <c r="F23" s="180"/>
    </row>
    <row r="24" spans="1:6" ht="15" x14ac:dyDescent="0.2">
      <c r="A24" s="177" t="s">
        <v>766</v>
      </c>
      <c r="B24" s="177" t="s">
        <v>2561</v>
      </c>
      <c r="C24" s="178" t="s">
        <v>613</v>
      </c>
      <c r="D24" s="179" t="s">
        <v>1342</v>
      </c>
      <c r="E24" s="179" t="s">
        <v>816</v>
      </c>
      <c r="F24" s="180"/>
    </row>
    <row r="25" spans="1:6" ht="15" x14ac:dyDescent="0.2">
      <c r="A25" s="177" t="s">
        <v>903</v>
      </c>
      <c r="B25" s="177" t="s">
        <v>1346</v>
      </c>
      <c r="C25" s="178" t="s">
        <v>902</v>
      </c>
      <c r="D25" s="179" t="s">
        <v>901</v>
      </c>
      <c r="E25" s="179" t="s">
        <v>900</v>
      </c>
      <c r="F25" s="180"/>
    </row>
    <row r="26" spans="1:6" ht="15" x14ac:dyDescent="0.2">
      <c r="A26" s="177" t="s">
        <v>762</v>
      </c>
      <c r="B26" s="177" t="s">
        <v>1352</v>
      </c>
      <c r="C26" s="178" t="s">
        <v>595</v>
      </c>
      <c r="D26" s="179" t="s">
        <v>811</v>
      </c>
      <c r="E26" s="179" t="s">
        <v>812</v>
      </c>
      <c r="F26" s="180"/>
    </row>
    <row r="27" spans="1:6" ht="15" x14ac:dyDescent="0.2">
      <c r="A27" s="177" t="s">
        <v>907</v>
      </c>
      <c r="B27" s="177" t="s">
        <v>2562</v>
      </c>
      <c r="C27" s="178" t="s">
        <v>647</v>
      </c>
      <c r="D27" s="179" t="s">
        <v>906</v>
      </c>
      <c r="E27" s="179" t="s">
        <v>905</v>
      </c>
      <c r="F27" s="180" t="s">
        <v>904</v>
      </c>
    </row>
    <row r="28" spans="1:6" ht="15" x14ac:dyDescent="0.2">
      <c r="A28" s="177" t="s">
        <v>899</v>
      </c>
      <c r="B28" s="177" t="s">
        <v>1347</v>
      </c>
      <c r="C28" s="178" t="s">
        <v>595</v>
      </c>
      <c r="D28" s="179" t="s">
        <v>898</v>
      </c>
      <c r="E28" s="179" t="s">
        <v>897</v>
      </c>
      <c r="F28" s="180" t="s">
        <v>2563</v>
      </c>
    </row>
    <row r="29" spans="1:6" ht="15" x14ac:dyDescent="0.2">
      <c r="A29" s="177" t="s">
        <v>896</v>
      </c>
      <c r="B29" s="177" t="s">
        <v>895</v>
      </c>
      <c r="C29" s="178" t="s">
        <v>595</v>
      </c>
      <c r="D29" s="179" t="s">
        <v>894</v>
      </c>
      <c r="E29" s="179" t="s">
        <v>893</v>
      </c>
      <c r="F29" s="180"/>
    </row>
    <row r="30" spans="1:6" ht="15" x14ac:dyDescent="0.2">
      <c r="A30" s="177" t="s">
        <v>892</v>
      </c>
      <c r="B30" s="177" t="s">
        <v>1348</v>
      </c>
      <c r="C30" s="178" t="s">
        <v>595</v>
      </c>
      <c r="D30" s="179" t="s">
        <v>891</v>
      </c>
      <c r="E30" s="179" t="s">
        <v>890</v>
      </c>
      <c r="F30" s="180"/>
    </row>
    <row r="31" spans="1:6" ht="15" x14ac:dyDescent="0.2">
      <c r="A31" s="177" t="s">
        <v>765</v>
      </c>
      <c r="B31" s="177" t="s">
        <v>1349</v>
      </c>
      <c r="C31" s="178" t="s">
        <v>595</v>
      </c>
      <c r="D31" s="179" t="s">
        <v>889</v>
      </c>
      <c r="E31" s="179" t="s">
        <v>815</v>
      </c>
      <c r="F31" s="180" t="s">
        <v>2564</v>
      </c>
    </row>
    <row r="32" spans="1:6" ht="15" x14ac:dyDescent="0.2">
      <c r="A32" s="177" t="s">
        <v>764</v>
      </c>
      <c r="B32" s="177" t="s">
        <v>888</v>
      </c>
      <c r="C32" s="178" t="s">
        <v>595</v>
      </c>
      <c r="D32" s="179" t="s">
        <v>813</v>
      </c>
      <c r="E32" s="179" t="s">
        <v>814</v>
      </c>
      <c r="F32" s="180" t="s">
        <v>1343</v>
      </c>
    </row>
    <row r="33" spans="1:6" ht="15" x14ac:dyDescent="0.2">
      <c r="A33" s="177" t="s">
        <v>2951</v>
      </c>
      <c r="B33" s="177" t="s">
        <v>1350</v>
      </c>
      <c r="C33" s="178" t="s">
        <v>595</v>
      </c>
      <c r="D33" s="179" t="s">
        <v>3109</v>
      </c>
      <c r="E33" s="179" t="s">
        <v>810</v>
      </c>
      <c r="F33" s="180" t="s">
        <v>2565</v>
      </c>
    </row>
    <row r="34" spans="1:6" s="618" customFormat="1" ht="15" x14ac:dyDescent="0.2">
      <c r="A34" s="177" t="s">
        <v>2570</v>
      </c>
      <c r="B34" s="177" t="s">
        <v>2571</v>
      </c>
      <c r="C34" s="178" t="s">
        <v>595</v>
      </c>
      <c r="D34" s="179" t="s">
        <v>2572</v>
      </c>
      <c r="E34" s="179"/>
      <c r="F34" s="180" t="s">
        <v>2573</v>
      </c>
    </row>
    <row r="35" spans="1:6" ht="15" customHeight="1" x14ac:dyDescent="0.2">
      <c r="A35" s="177" t="s">
        <v>2566</v>
      </c>
      <c r="B35" s="177" t="s">
        <v>2567</v>
      </c>
      <c r="C35" s="178" t="s">
        <v>613</v>
      </c>
      <c r="D35" s="179" t="s">
        <v>817</v>
      </c>
      <c r="E35" s="179" t="s">
        <v>818</v>
      </c>
      <c r="F35" s="180" t="s">
        <v>2568</v>
      </c>
    </row>
    <row r="36" spans="1:6" ht="15" x14ac:dyDescent="0.2">
      <c r="A36" s="177" t="s">
        <v>116</v>
      </c>
      <c r="B36" s="177" t="s">
        <v>886</v>
      </c>
      <c r="C36" s="178" t="s">
        <v>613</v>
      </c>
      <c r="D36" s="179" t="s">
        <v>2953</v>
      </c>
      <c r="E36" s="179" t="s">
        <v>885</v>
      </c>
      <c r="F36" s="180"/>
    </row>
    <row r="37" spans="1:6" ht="15" x14ac:dyDescent="0.2">
      <c r="A37" s="177" t="s">
        <v>3110</v>
      </c>
      <c r="B37" s="177" t="s">
        <v>3111</v>
      </c>
      <c r="C37" s="178" t="s">
        <v>613</v>
      </c>
      <c r="D37" s="179" t="s">
        <v>884</v>
      </c>
      <c r="E37" s="179" t="s">
        <v>883</v>
      </c>
      <c r="F37" s="180" t="s">
        <v>3112</v>
      </c>
    </row>
    <row r="38" spans="1:6" ht="15" x14ac:dyDescent="0.2">
      <c r="A38" s="177" t="s">
        <v>880</v>
      </c>
      <c r="B38" s="177" t="s">
        <v>1351</v>
      </c>
      <c r="C38" s="178" t="s">
        <v>595</v>
      </c>
      <c r="D38" s="179" t="s">
        <v>879</v>
      </c>
      <c r="E38" s="179" t="s">
        <v>878</v>
      </c>
      <c r="F38" s="180" t="s">
        <v>877</v>
      </c>
    </row>
    <row r="39" spans="1:6" ht="15" x14ac:dyDescent="0.2">
      <c r="A39" s="177" t="s">
        <v>876</v>
      </c>
      <c r="B39" s="177" t="s">
        <v>2952</v>
      </c>
      <c r="C39" s="178" t="s">
        <v>595</v>
      </c>
      <c r="D39" s="179" t="s">
        <v>875</v>
      </c>
      <c r="E39" s="179" t="s">
        <v>874</v>
      </c>
      <c r="F39" s="180"/>
    </row>
    <row r="40" spans="1:6" ht="15" customHeight="1" x14ac:dyDescent="0.2">
      <c r="A40" s="177" t="s">
        <v>3074</v>
      </c>
      <c r="B40" s="177" t="s">
        <v>1353</v>
      </c>
      <c r="C40" s="178" t="s">
        <v>613</v>
      </c>
      <c r="D40" s="179" t="s">
        <v>3113</v>
      </c>
      <c r="E40" s="179" t="s">
        <v>3114</v>
      </c>
      <c r="F40" s="180"/>
    </row>
    <row r="41" spans="1:6" ht="15" x14ac:dyDescent="0.2">
      <c r="A41" s="177" t="s">
        <v>873</v>
      </c>
      <c r="B41" s="177" t="s">
        <v>1354</v>
      </c>
      <c r="C41" s="178" t="s">
        <v>595</v>
      </c>
      <c r="D41" s="179" t="s">
        <v>872</v>
      </c>
      <c r="E41" s="179" t="s">
        <v>871</v>
      </c>
      <c r="F41" s="180"/>
    </row>
    <row r="42" spans="1:6" ht="15" x14ac:dyDescent="0.2">
      <c r="A42" s="177" t="s">
        <v>870</v>
      </c>
      <c r="B42" s="177" t="s">
        <v>1355</v>
      </c>
      <c r="C42" s="178" t="s">
        <v>1364</v>
      </c>
      <c r="D42" s="179" t="s">
        <v>624</v>
      </c>
      <c r="E42" s="179" t="s">
        <v>869</v>
      </c>
      <c r="F42" s="180" t="s">
        <v>868</v>
      </c>
    </row>
    <row r="43" spans="1:6" ht="15" x14ac:dyDescent="0.2">
      <c r="A43" s="177" t="s">
        <v>866</v>
      </c>
      <c r="B43" s="177" t="s">
        <v>1322</v>
      </c>
      <c r="C43" s="178" t="s">
        <v>597</v>
      </c>
      <c r="D43" s="179"/>
      <c r="E43" s="179"/>
      <c r="F43" s="180"/>
    </row>
    <row r="44" spans="1:6" ht="15" x14ac:dyDescent="0.2">
      <c r="A44" s="177" t="s">
        <v>82</v>
      </c>
      <c r="B44" s="177" t="s">
        <v>887</v>
      </c>
      <c r="C44" s="178" t="s">
        <v>595</v>
      </c>
      <c r="D44" s="179" t="s">
        <v>865</v>
      </c>
      <c r="E44" s="179"/>
      <c r="F44" s="180"/>
    </row>
    <row r="45" spans="1:6" ht="15" x14ac:dyDescent="0.2">
      <c r="A45" s="177" t="s">
        <v>864</v>
      </c>
      <c r="B45" s="177" t="s">
        <v>1341</v>
      </c>
      <c r="C45" s="178" t="s">
        <v>595</v>
      </c>
      <c r="D45" s="179" t="s">
        <v>1344</v>
      </c>
      <c r="E45" s="179" t="s">
        <v>863</v>
      </c>
      <c r="F45" s="180" t="s">
        <v>862</v>
      </c>
    </row>
    <row r="46" spans="1:6" ht="15" x14ac:dyDescent="0.2">
      <c r="A46" s="177" t="s">
        <v>861</v>
      </c>
      <c r="B46" s="177" t="s">
        <v>1341</v>
      </c>
      <c r="C46" s="178" t="s">
        <v>595</v>
      </c>
      <c r="D46" s="179" t="s">
        <v>1356</v>
      </c>
      <c r="E46" s="179"/>
      <c r="F46" s="180" t="s">
        <v>860</v>
      </c>
    </row>
    <row r="47" spans="1:6" ht="15" x14ac:dyDescent="0.2">
      <c r="A47" s="177" t="s">
        <v>857</v>
      </c>
      <c r="B47" s="177" t="s">
        <v>2569</v>
      </c>
      <c r="C47" s="178" t="s">
        <v>595</v>
      </c>
      <c r="D47" s="179" t="s">
        <v>856</v>
      </c>
      <c r="E47" s="179"/>
      <c r="F47" s="180" t="s">
        <v>855</v>
      </c>
    </row>
    <row r="48" spans="1:6" ht="15" x14ac:dyDescent="0.2">
      <c r="A48" s="177"/>
    </row>
  </sheetData>
  <hyperlinks>
    <hyperlink ref="F11" r:id="rId1" xr:uid="{00000000-0004-0000-5500-000000000000}"/>
    <hyperlink ref="F20" r:id="rId2" xr:uid="{00000000-0004-0000-5500-000001000000}"/>
    <hyperlink ref="F22" r:id="rId3" xr:uid="{00000000-0004-0000-5500-000002000000}"/>
    <hyperlink ref="F27" r:id="rId4" xr:uid="{00000000-0004-0000-5500-000003000000}"/>
    <hyperlink ref="F38" r:id="rId5" xr:uid="{00000000-0004-0000-5500-000004000000}"/>
    <hyperlink ref="F46" r:id="rId6" xr:uid="{00000000-0004-0000-5500-000005000000}"/>
    <hyperlink ref="F47" r:id="rId7" xr:uid="{00000000-0004-0000-5500-000006000000}"/>
    <hyperlink ref="F28" r:id="rId8" xr:uid="{00000000-0004-0000-5500-000007000000}"/>
    <hyperlink ref="F42" r:id="rId9" xr:uid="{00000000-0004-0000-5500-000008000000}"/>
    <hyperlink ref="F32" r:id="rId10" xr:uid="{00000000-0004-0000-5500-000009000000}"/>
    <hyperlink ref="F45" r:id="rId11" xr:uid="{00000000-0004-0000-5500-00000A000000}"/>
    <hyperlink ref="F5" r:id="rId12" xr:uid="{00000000-0004-0000-5500-00000B000000}"/>
    <hyperlink ref="F18" r:id="rId13" xr:uid="{00000000-0004-0000-5500-00000C000000}"/>
    <hyperlink ref="F31" r:id="rId14" xr:uid="{00000000-0004-0000-5500-00000D000000}"/>
    <hyperlink ref="F33" r:id="rId15" xr:uid="{00000000-0004-0000-5500-00000E000000}"/>
    <hyperlink ref="F37" r:id="rId16" xr:uid="{00000000-0004-0000-5500-00000F000000}"/>
    <hyperlink ref="F34" r:id="rId17" xr:uid="{00000000-0004-0000-5500-000010000000}"/>
    <hyperlink ref="F21" r:id="rId18" xr:uid="{00000000-0004-0000-5500-000011000000}"/>
    <hyperlink ref="F6" r:id="rId19" xr:uid="{00000000-0004-0000-5500-000012000000}"/>
    <hyperlink ref="F8" r:id="rId20" xr:uid="{00000000-0004-0000-5500-000013000000}"/>
  </hyperlinks>
  <pageMargins left="0.70866141732283472" right="0.70866141732283472" top="0.74803149606299213" bottom="0.74803149606299213" header="0.31496062992125984" footer="0.31496062992125984"/>
  <pageSetup paperSize="8" scale="80" orientation="landscape" r:id="rId21"/>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600-000000000000}">
  <sheetPr>
    <tabColor rgb="FF00B050"/>
  </sheetPr>
  <dimension ref="A1:K121"/>
  <sheetViews>
    <sheetView zoomScale="120" zoomScaleNormal="120" workbookViewId="0">
      <selection activeCell="D3" sqref="D3"/>
    </sheetView>
  </sheetViews>
  <sheetFormatPr baseColWidth="10" defaultRowHeight="12.75" x14ac:dyDescent="0.2"/>
  <cols>
    <col min="1" max="1" width="4.28515625" customWidth="1"/>
    <col min="2" max="2" width="12.140625" customWidth="1"/>
    <col min="3" max="3" width="27.140625" bestFit="1" customWidth="1"/>
    <col min="4" max="4" width="25.28515625" customWidth="1"/>
  </cols>
  <sheetData>
    <row r="1" spans="1:11" ht="20.25" x14ac:dyDescent="0.3">
      <c r="A1" s="232" t="s">
        <v>1210</v>
      </c>
    </row>
    <row r="3" spans="1:11" x14ac:dyDescent="0.2">
      <c r="B3" s="109"/>
      <c r="C3" s="109"/>
      <c r="D3" s="109"/>
      <c r="E3" s="109"/>
      <c r="F3" s="109"/>
      <c r="G3" s="109"/>
      <c r="H3" s="109"/>
      <c r="I3" s="109"/>
      <c r="J3" s="109"/>
      <c r="K3" s="109"/>
    </row>
    <row r="4" spans="1:11" x14ac:dyDescent="0.2">
      <c r="B4" s="129" t="s">
        <v>1031</v>
      </c>
    </row>
    <row r="5" spans="1:11" x14ac:dyDescent="0.2">
      <c r="B5" s="109" t="s">
        <v>1098</v>
      </c>
    </row>
    <row r="6" spans="1:11" x14ac:dyDescent="0.2">
      <c r="B6" s="109" t="s">
        <v>1168</v>
      </c>
    </row>
    <row r="7" spans="1:11" x14ac:dyDescent="0.2">
      <c r="B7" s="109" t="s">
        <v>1079</v>
      </c>
    </row>
    <row r="8" spans="1:11" x14ac:dyDescent="0.2">
      <c r="B8" s="109" t="s">
        <v>1080</v>
      </c>
    </row>
    <row r="9" spans="1:11" x14ac:dyDescent="0.2">
      <c r="B9" s="109" t="s">
        <v>3344</v>
      </c>
    </row>
    <row r="10" spans="1:11" x14ac:dyDescent="0.2">
      <c r="B10" s="109" t="s">
        <v>1081</v>
      </c>
    </row>
    <row r="11" spans="1:11" x14ac:dyDescent="0.2">
      <c r="B11" s="109" t="s">
        <v>1169</v>
      </c>
    </row>
    <row r="12" spans="1:11" x14ac:dyDescent="0.2">
      <c r="B12" s="109" t="s">
        <v>1082</v>
      </c>
    </row>
    <row r="13" spans="1:11" x14ac:dyDescent="0.2">
      <c r="B13" s="109" t="s">
        <v>1083</v>
      </c>
    </row>
    <row r="14" spans="1:11" x14ac:dyDescent="0.2">
      <c r="B14" s="109" t="s">
        <v>1084</v>
      </c>
    </row>
    <row r="15" spans="1:11" x14ac:dyDescent="0.2">
      <c r="B15" s="109" t="s">
        <v>1099</v>
      </c>
    </row>
    <row r="16" spans="1:11" x14ac:dyDescent="0.2">
      <c r="B16" s="109" t="s">
        <v>1085</v>
      </c>
    </row>
    <row r="17" spans="2:10" x14ac:dyDescent="0.2">
      <c r="B17" s="109" t="s">
        <v>1086</v>
      </c>
    </row>
    <row r="18" spans="2:10" x14ac:dyDescent="0.2">
      <c r="B18" s="109" t="s">
        <v>1170</v>
      </c>
    </row>
    <row r="19" spans="2:10" x14ac:dyDescent="0.2">
      <c r="B19" s="109" t="s">
        <v>1171</v>
      </c>
    </row>
    <row r="20" spans="2:10" x14ac:dyDescent="0.2">
      <c r="B20" s="109" t="s">
        <v>1087</v>
      </c>
    </row>
    <row r="21" spans="2:10" x14ac:dyDescent="0.2">
      <c r="B21" s="109" t="s">
        <v>1088</v>
      </c>
    </row>
    <row r="22" spans="2:10" ht="27" customHeight="1" x14ac:dyDescent="0.2">
      <c r="B22" s="1237" t="s">
        <v>1100</v>
      </c>
      <c r="C22" s="1237"/>
      <c r="D22" s="1237"/>
      <c r="E22" s="1237"/>
      <c r="F22" s="1237"/>
      <c r="G22" s="1237"/>
      <c r="H22" s="1237"/>
      <c r="I22" s="1237"/>
      <c r="J22" s="1237"/>
    </row>
    <row r="23" spans="2:10" x14ac:dyDescent="0.2">
      <c r="B23" s="167" t="s">
        <v>1172</v>
      </c>
    </row>
    <row r="24" spans="2:10" x14ac:dyDescent="0.2">
      <c r="B24" s="167" t="s">
        <v>1089</v>
      </c>
    </row>
    <row r="25" spans="2:10" x14ac:dyDescent="0.2">
      <c r="B25" s="167" t="s">
        <v>1090</v>
      </c>
    </row>
    <row r="26" spans="2:10" x14ac:dyDescent="0.2">
      <c r="B26" s="167" t="s">
        <v>1091</v>
      </c>
    </row>
    <row r="27" spans="2:10" x14ac:dyDescent="0.2">
      <c r="B27" s="167" t="s">
        <v>1101</v>
      </c>
    </row>
    <row r="28" spans="2:10" x14ac:dyDescent="0.2">
      <c r="B28" s="167" t="s">
        <v>1092</v>
      </c>
    </row>
    <row r="29" spans="2:10" x14ac:dyDescent="0.2">
      <c r="B29" s="167" t="s">
        <v>1093</v>
      </c>
    </row>
    <row r="30" spans="2:10" x14ac:dyDescent="0.2">
      <c r="B30" s="167" t="s">
        <v>1094</v>
      </c>
    </row>
    <row r="31" spans="2:10" x14ac:dyDescent="0.2">
      <c r="B31" s="167" t="s">
        <v>1095</v>
      </c>
    </row>
    <row r="32" spans="2:10" x14ac:dyDescent="0.2">
      <c r="B32" s="167" t="s">
        <v>1096</v>
      </c>
    </row>
    <row r="33" spans="2:2" x14ac:dyDescent="0.2">
      <c r="B33" s="167" t="s">
        <v>1102</v>
      </c>
    </row>
    <row r="34" spans="2:2" x14ac:dyDescent="0.2">
      <c r="B34" s="167" t="s">
        <v>1097</v>
      </c>
    </row>
    <row r="35" spans="2:2" x14ac:dyDescent="0.2">
      <c r="B35" s="167" t="s">
        <v>1173</v>
      </c>
    </row>
    <row r="36" spans="2:2" x14ac:dyDescent="0.2">
      <c r="B36" s="167" t="s">
        <v>1103</v>
      </c>
    </row>
    <row r="37" spans="2:2" s="618" customFormat="1" x14ac:dyDescent="0.2">
      <c r="B37" s="167" t="s">
        <v>3345</v>
      </c>
    </row>
    <row r="38" spans="2:2" x14ac:dyDescent="0.2">
      <c r="B38" s="167" t="s">
        <v>1104</v>
      </c>
    </row>
    <row r="39" spans="2:2" x14ac:dyDescent="0.2">
      <c r="B39" s="167" t="s">
        <v>1105</v>
      </c>
    </row>
    <row r="40" spans="2:2" x14ac:dyDescent="0.2">
      <c r="B40" s="167" t="s">
        <v>1106</v>
      </c>
    </row>
    <row r="41" spans="2:2" x14ac:dyDescent="0.2">
      <c r="B41" s="167" t="s">
        <v>1107</v>
      </c>
    </row>
    <row r="42" spans="2:2" x14ac:dyDescent="0.2">
      <c r="B42" s="167"/>
    </row>
    <row r="43" spans="2:2" x14ac:dyDescent="0.2">
      <c r="B43" s="168" t="s">
        <v>1032</v>
      </c>
    </row>
    <row r="44" spans="2:2" x14ac:dyDescent="0.2">
      <c r="B44" s="167" t="s">
        <v>1108</v>
      </c>
    </row>
    <row r="45" spans="2:2" x14ac:dyDescent="0.2">
      <c r="B45" s="167" t="s">
        <v>1109</v>
      </c>
    </row>
    <row r="46" spans="2:2" x14ac:dyDescent="0.2">
      <c r="B46" s="167" t="s">
        <v>1110</v>
      </c>
    </row>
    <row r="47" spans="2:2" x14ac:dyDescent="0.2">
      <c r="B47" s="167" t="s">
        <v>1111</v>
      </c>
    </row>
    <row r="48" spans="2:2" x14ac:dyDescent="0.2">
      <c r="B48" s="167" t="s">
        <v>1112</v>
      </c>
    </row>
    <row r="49" spans="2:2" x14ac:dyDescent="0.2">
      <c r="B49" s="167" t="s">
        <v>1113</v>
      </c>
    </row>
    <row r="50" spans="2:2" x14ac:dyDescent="0.2">
      <c r="B50" s="167" t="s">
        <v>1114</v>
      </c>
    </row>
    <row r="51" spans="2:2" x14ac:dyDescent="0.2">
      <c r="B51" s="167" t="s">
        <v>1115</v>
      </c>
    </row>
    <row r="52" spans="2:2" x14ac:dyDescent="0.2">
      <c r="B52" s="167" t="s">
        <v>1116</v>
      </c>
    </row>
    <row r="53" spans="2:2" x14ac:dyDescent="0.2">
      <c r="B53" s="167" t="s">
        <v>1117</v>
      </c>
    </row>
    <row r="54" spans="2:2" x14ac:dyDescent="0.2">
      <c r="B54" s="167" t="s">
        <v>1118</v>
      </c>
    </row>
    <row r="55" spans="2:2" x14ac:dyDescent="0.2">
      <c r="B55" s="167" t="s">
        <v>1119</v>
      </c>
    </row>
    <row r="56" spans="2:2" x14ac:dyDescent="0.2">
      <c r="B56" s="167" t="s">
        <v>1120</v>
      </c>
    </row>
    <row r="57" spans="2:2" s="618" customFormat="1" x14ac:dyDescent="0.2">
      <c r="B57" s="167" t="s">
        <v>2469</v>
      </c>
    </row>
    <row r="58" spans="2:2" s="618" customFormat="1" x14ac:dyDescent="0.2">
      <c r="B58" s="167" t="s">
        <v>2470</v>
      </c>
    </row>
    <row r="59" spans="2:2" x14ac:dyDescent="0.2">
      <c r="B59" s="167"/>
    </row>
    <row r="60" spans="2:2" x14ac:dyDescent="0.2">
      <c r="B60" s="168" t="s">
        <v>1033</v>
      </c>
    </row>
    <row r="61" spans="2:2" x14ac:dyDescent="0.2">
      <c r="B61" s="109" t="s">
        <v>1126</v>
      </c>
    </row>
    <row r="62" spans="2:2" x14ac:dyDescent="0.2">
      <c r="B62" s="109" t="s">
        <v>1121</v>
      </c>
    </row>
    <row r="63" spans="2:2" x14ac:dyDescent="0.2">
      <c r="B63" s="109" t="s">
        <v>1122</v>
      </c>
    </row>
    <row r="64" spans="2:2" x14ac:dyDescent="0.2">
      <c r="B64" s="109" t="s">
        <v>1123</v>
      </c>
    </row>
    <row r="65" spans="2:2" x14ac:dyDescent="0.2">
      <c r="B65" s="109" t="s">
        <v>1124</v>
      </c>
    </row>
    <row r="66" spans="2:2" x14ac:dyDescent="0.2">
      <c r="B66" s="109" t="s">
        <v>1125</v>
      </c>
    </row>
    <row r="67" spans="2:2" x14ac:dyDescent="0.2">
      <c r="B67" s="109" t="s">
        <v>1127</v>
      </c>
    </row>
    <row r="68" spans="2:2" x14ac:dyDescent="0.2">
      <c r="B68" s="109" t="s">
        <v>1128</v>
      </c>
    </row>
    <row r="69" spans="2:2" x14ac:dyDescent="0.2">
      <c r="B69" s="109" t="s">
        <v>1129</v>
      </c>
    </row>
    <row r="70" spans="2:2" x14ac:dyDescent="0.2">
      <c r="B70" s="109" t="s">
        <v>1130</v>
      </c>
    </row>
    <row r="71" spans="2:2" x14ac:dyDescent="0.2">
      <c r="B71" s="109" t="s">
        <v>1131</v>
      </c>
    </row>
    <row r="72" spans="2:2" x14ac:dyDescent="0.2">
      <c r="B72" s="109" t="s">
        <v>1132</v>
      </c>
    </row>
    <row r="73" spans="2:2" x14ac:dyDescent="0.2">
      <c r="B73" s="109" t="s">
        <v>1133</v>
      </c>
    </row>
    <row r="74" spans="2:2" x14ac:dyDescent="0.2">
      <c r="B74" s="109" t="s">
        <v>1134</v>
      </c>
    </row>
    <row r="75" spans="2:2" x14ac:dyDescent="0.2">
      <c r="B75" s="109" t="s">
        <v>1135</v>
      </c>
    </row>
    <row r="76" spans="2:2" x14ac:dyDescent="0.2">
      <c r="B76" s="109" t="s">
        <v>1136</v>
      </c>
    </row>
    <row r="77" spans="2:2" x14ac:dyDescent="0.2">
      <c r="B77" s="109" t="s">
        <v>1137</v>
      </c>
    </row>
    <row r="78" spans="2:2" x14ac:dyDescent="0.2">
      <c r="B78" s="109" t="s">
        <v>1138</v>
      </c>
    </row>
    <row r="79" spans="2:2" s="618" customFormat="1" x14ac:dyDescent="0.2">
      <c r="B79" s="109" t="s">
        <v>3346</v>
      </c>
    </row>
    <row r="80" spans="2:2" x14ac:dyDescent="0.2">
      <c r="B80" s="109" t="s">
        <v>1139</v>
      </c>
    </row>
    <row r="81" spans="2:2" x14ac:dyDescent="0.2">
      <c r="B81" s="109" t="s">
        <v>1140</v>
      </c>
    </row>
    <row r="82" spans="2:2" s="618" customFormat="1" x14ac:dyDescent="0.2">
      <c r="B82" s="109" t="s">
        <v>3347</v>
      </c>
    </row>
    <row r="83" spans="2:2" x14ac:dyDescent="0.2">
      <c r="B83" s="109" t="s">
        <v>1141</v>
      </c>
    </row>
    <row r="84" spans="2:2" s="618" customFormat="1" x14ac:dyDescent="0.2">
      <c r="B84" s="109" t="s">
        <v>2471</v>
      </c>
    </row>
    <row r="86" spans="2:2" x14ac:dyDescent="0.2">
      <c r="B86" s="129" t="s">
        <v>1034</v>
      </c>
    </row>
    <row r="87" spans="2:2" x14ac:dyDescent="0.2">
      <c r="B87" s="109" t="s">
        <v>1142</v>
      </c>
    </row>
    <row r="88" spans="2:2" x14ac:dyDescent="0.2">
      <c r="B88" s="109" t="s">
        <v>1143</v>
      </c>
    </row>
    <row r="89" spans="2:2" x14ac:dyDescent="0.2">
      <c r="B89" s="109" t="s">
        <v>1174</v>
      </c>
    </row>
    <row r="90" spans="2:2" x14ac:dyDescent="0.2">
      <c r="B90" s="109" t="s">
        <v>1144</v>
      </c>
    </row>
    <row r="91" spans="2:2" x14ac:dyDescent="0.2">
      <c r="B91" s="109" t="s">
        <v>1145</v>
      </c>
    </row>
    <row r="92" spans="2:2" x14ac:dyDescent="0.2">
      <c r="B92" s="109" t="s">
        <v>1146</v>
      </c>
    </row>
    <row r="93" spans="2:2" x14ac:dyDescent="0.2">
      <c r="B93" s="109" t="s">
        <v>1147</v>
      </c>
    </row>
    <row r="94" spans="2:2" x14ac:dyDescent="0.2">
      <c r="B94" s="109" t="s">
        <v>1148</v>
      </c>
    </row>
    <row r="95" spans="2:2" s="618" customFormat="1" x14ac:dyDescent="0.2">
      <c r="B95" s="109" t="s">
        <v>2590</v>
      </c>
    </row>
    <row r="96" spans="2:2" x14ac:dyDescent="0.2">
      <c r="B96" s="109" t="s">
        <v>1149</v>
      </c>
    </row>
    <row r="97" spans="2:2" x14ac:dyDescent="0.2">
      <c r="B97" s="109" t="s">
        <v>1150</v>
      </c>
    </row>
    <row r="98" spans="2:2" x14ac:dyDescent="0.2">
      <c r="B98" s="109" t="s">
        <v>1177</v>
      </c>
    </row>
    <row r="99" spans="2:2" x14ac:dyDescent="0.2">
      <c r="B99" s="109" t="s">
        <v>1151</v>
      </c>
    </row>
    <row r="100" spans="2:2" x14ac:dyDescent="0.2">
      <c r="B100" s="109" t="s">
        <v>1152</v>
      </c>
    </row>
    <row r="101" spans="2:2" s="618" customFormat="1" x14ac:dyDescent="0.2">
      <c r="B101" s="109" t="s">
        <v>3348</v>
      </c>
    </row>
    <row r="102" spans="2:2" x14ac:dyDescent="0.2">
      <c r="B102" s="109" t="s">
        <v>1709</v>
      </c>
    </row>
    <row r="103" spans="2:2" s="618" customFormat="1" x14ac:dyDescent="0.2">
      <c r="B103" s="109" t="s">
        <v>2591</v>
      </c>
    </row>
    <row r="104" spans="2:2" x14ac:dyDescent="0.2">
      <c r="B104" s="109" t="s">
        <v>1153</v>
      </c>
    </row>
    <row r="105" spans="2:2" x14ac:dyDescent="0.2">
      <c r="B105" s="109" t="s">
        <v>1154</v>
      </c>
    </row>
    <row r="106" spans="2:2" x14ac:dyDescent="0.2">
      <c r="B106" s="109" t="s">
        <v>1155</v>
      </c>
    </row>
    <row r="107" spans="2:2" x14ac:dyDescent="0.2">
      <c r="B107" s="109" t="s">
        <v>1156</v>
      </c>
    </row>
    <row r="108" spans="2:2" x14ac:dyDescent="0.2">
      <c r="B108" s="109" t="s">
        <v>1157</v>
      </c>
    </row>
    <row r="109" spans="2:2" x14ac:dyDescent="0.2">
      <c r="B109" s="109" t="s">
        <v>1158</v>
      </c>
    </row>
    <row r="110" spans="2:2" x14ac:dyDescent="0.2">
      <c r="B110" s="109" t="s">
        <v>1159</v>
      </c>
    </row>
    <row r="111" spans="2:2" x14ac:dyDescent="0.2">
      <c r="B111" s="109" t="s">
        <v>1160</v>
      </c>
    </row>
    <row r="112" spans="2:2" x14ac:dyDescent="0.2">
      <c r="B112" s="109" t="s">
        <v>1161</v>
      </c>
    </row>
    <row r="113" spans="2:10" s="618" customFormat="1" x14ac:dyDescent="0.2">
      <c r="B113" s="109" t="s">
        <v>3349</v>
      </c>
    </row>
    <row r="114" spans="2:10" s="618" customFormat="1" x14ac:dyDescent="0.2">
      <c r="B114" s="109" t="s">
        <v>2592</v>
      </c>
    </row>
    <row r="115" spans="2:10" x14ac:dyDescent="0.2">
      <c r="B115" s="109" t="s">
        <v>1162</v>
      </c>
    </row>
    <row r="116" spans="2:10" x14ac:dyDescent="0.2">
      <c r="B116" s="109" t="s">
        <v>1163</v>
      </c>
    </row>
    <row r="117" spans="2:10" s="618" customFormat="1" x14ac:dyDescent="0.2">
      <c r="B117" s="109" t="s">
        <v>3350</v>
      </c>
    </row>
    <row r="118" spans="2:10" x14ac:dyDescent="0.2">
      <c r="B118" s="109" t="s">
        <v>1164</v>
      </c>
    </row>
    <row r="119" spans="2:10" x14ac:dyDescent="0.2">
      <c r="B119" s="109" t="s">
        <v>1165</v>
      </c>
    </row>
    <row r="120" spans="2:10" ht="26.25" customHeight="1" x14ac:dyDescent="0.2">
      <c r="B120" s="1237" t="s">
        <v>1166</v>
      </c>
      <c r="C120" s="1237"/>
      <c r="D120" s="1237"/>
      <c r="E120" s="1237"/>
      <c r="F120" s="1237"/>
      <c r="G120" s="1237"/>
      <c r="H120" s="1237"/>
      <c r="I120" s="1237"/>
      <c r="J120" s="1237"/>
    </row>
    <row r="121" spans="2:10" x14ac:dyDescent="0.2">
      <c r="B121" s="167" t="s">
        <v>1167</v>
      </c>
    </row>
  </sheetData>
  <mergeCells count="2">
    <mergeCell ref="B120:J120"/>
    <mergeCell ref="B22:J22"/>
  </mergeCells>
  <pageMargins left="0.39" right="0.25" top="0.75" bottom="0.75" header="0.3" footer="0.3"/>
  <pageSetup paperSize="9" scale="71" orientation="portrait" r:id="rId1"/>
  <rowBreaks count="1" manualBreakCount="1">
    <brk id="58" max="9"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B050"/>
  </sheetPr>
  <dimension ref="A1:H23"/>
  <sheetViews>
    <sheetView zoomScaleNormal="100" workbookViewId="0">
      <selection activeCell="G43" sqref="G43"/>
    </sheetView>
  </sheetViews>
  <sheetFormatPr baseColWidth="10" defaultRowHeight="12.75" x14ac:dyDescent="0.2"/>
  <cols>
    <col min="4" max="4" width="12" bestFit="1" customWidth="1"/>
    <col min="6" max="6" width="13" bestFit="1" customWidth="1"/>
    <col min="7" max="7" width="14" bestFit="1" customWidth="1"/>
  </cols>
  <sheetData>
    <row r="1" spans="1:8" ht="15.75" x14ac:dyDescent="0.25">
      <c r="A1" s="191" t="s">
        <v>1252</v>
      </c>
      <c r="B1" s="3"/>
      <c r="C1" s="3"/>
      <c r="D1" s="3"/>
      <c r="E1" s="3"/>
      <c r="F1" s="3"/>
      <c r="G1" s="3"/>
      <c r="H1" s="3"/>
    </row>
    <row r="2" spans="1:8" x14ac:dyDescent="0.2">
      <c r="A2" s="16"/>
      <c r="B2" s="3"/>
      <c r="C2" s="3"/>
      <c r="D2" s="3"/>
      <c r="E2" s="3"/>
      <c r="F2" s="3"/>
      <c r="G2" s="3"/>
      <c r="H2" s="3"/>
    </row>
    <row r="3" spans="1:8" ht="15" x14ac:dyDescent="0.25">
      <c r="A3" s="190" t="s">
        <v>1183</v>
      </c>
      <c r="B3" s="3"/>
      <c r="C3" s="3"/>
      <c r="D3" s="3"/>
      <c r="E3" s="3"/>
      <c r="F3" s="3"/>
      <c r="G3" s="3"/>
      <c r="H3" s="3"/>
    </row>
    <row r="4" spans="1:8" x14ac:dyDescent="0.2">
      <c r="A4" s="4"/>
      <c r="B4" s="3"/>
      <c r="C4" s="3"/>
      <c r="D4" s="3"/>
      <c r="E4" s="3"/>
      <c r="F4" s="3"/>
      <c r="G4" s="3"/>
      <c r="H4" s="3"/>
    </row>
    <row r="5" spans="1:8" x14ac:dyDescent="0.2">
      <c r="A5" s="974" t="s">
        <v>24</v>
      </c>
      <c r="B5" s="975"/>
      <c r="C5" s="981" t="s">
        <v>1255</v>
      </c>
      <c r="D5" s="978" t="s">
        <v>25</v>
      </c>
      <c r="E5" s="979"/>
      <c r="F5" s="980"/>
      <c r="G5" s="981" t="s">
        <v>26</v>
      </c>
      <c r="H5" s="24"/>
    </row>
    <row r="6" spans="1:8" ht="25.5" x14ac:dyDescent="0.2">
      <c r="A6" s="976"/>
      <c r="B6" s="977"/>
      <c r="C6" s="982"/>
      <c r="D6" s="266" t="s">
        <v>27</v>
      </c>
      <c r="E6" s="267" t="s">
        <v>28</v>
      </c>
      <c r="F6" s="267" t="s">
        <v>29</v>
      </c>
      <c r="G6" s="982"/>
      <c r="H6" s="24"/>
    </row>
    <row r="7" spans="1:8" x14ac:dyDescent="0.2">
      <c r="A7" s="247" t="s">
        <v>30</v>
      </c>
      <c r="B7" s="25"/>
      <c r="C7" s="339">
        <v>366.7</v>
      </c>
      <c r="D7" s="339"/>
      <c r="E7" s="339"/>
      <c r="F7" s="339"/>
      <c r="G7" s="340">
        <f>SUM(C7,D7:F7)</f>
        <v>366.7</v>
      </c>
      <c r="H7" s="3"/>
    </row>
    <row r="8" spans="1:8" x14ac:dyDescent="0.2">
      <c r="A8" s="247" t="s">
        <v>31</v>
      </c>
      <c r="B8" s="25"/>
      <c r="C8" s="339"/>
      <c r="D8" s="339">
        <v>379.9</v>
      </c>
      <c r="E8" s="339"/>
      <c r="F8" s="339"/>
      <c r="G8" s="340">
        <f>SUM(C8,D8:F8)</f>
        <v>379.9</v>
      </c>
      <c r="H8" s="3"/>
    </row>
    <row r="9" spans="1:8" x14ac:dyDescent="0.2">
      <c r="A9" s="247" t="s">
        <v>32</v>
      </c>
      <c r="B9" s="25"/>
      <c r="C9" s="339"/>
      <c r="D9" s="339">
        <v>239.5</v>
      </c>
      <c r="E9" s="339">
        <v>16.5</v>
      </c>
      <c r="F9" s="339">
        <v>5.2</v>
      </c>
      <c r="G9" s="340">
        <f>SUM(C9,D9:F9)</f>
        <v>261.2</v>
      </c>
      <c r="H9" s="3"/>
    </row>
    <row r="10" spans="1:8" x14ac:dyDescent="0.2">
      <c r="A10" s="983" t="s">
        <v>29</v>
      </c>
      <c r="B10" s="984"/>
      <c r="C10" s="339"/>
      <c r="D10" s="339"/>
      <c r="E10" s="339"/>
      <c r="F10" s="339">
        <v>1084.31</v>
      </c>
      <c r="G10" s="340">
        <f>SUM(C10,D10:F10)</f>
        <v>1084.31</v>
      </c>
      <c r="H10" s="3"/>
    </row>
    <row r="11" spans="1:8" x14ac:dyDescent="0.2">
      <c r="A11" s="985" t="s">
        <v>1253</v>
      </c>
      <c r="B11" s="986"/>
      <c r="C11" s="275">
        <f>SUM(C7:C10)</f>
        <v>366.7</v>
      </c>
      <c r="D11" s="275">
        <f>SUM(D7:D10)</f>
        <v>619.4</v>
      </c>
      <c r="E11" s="275">
        <f>SUM(E7:E10)</f>
        <v>16.5</v>
      </c>
      <c r="F11" s="275">
        <f>SUM(F7:F10)</f>
        <v>1089.51</v>
      </c>
      <c r="G11" s="275">
        <f>SUM(G7:G10)</f>
        <v>2092.1099999999997</v>
      </c>
      <c r="H11" s="338"/>
    </row>
    <row r="12" spans="1:8" x14ac:dyDescent="0.2">
      <c r="A12" s="3"/>
      <c r="B12" s="3"/>
      <c r="C12" s="3"/>
      <c r="D12" s="3"/>
      <c r="E12" s="3"/>
      <c r="F12" s="3"/>
      <c r="G12" s="3"/>
      <c r="H12" s="3"/>
    </row>
    <row r="13" spans="1:8" ht="15" x14ac:dyDescent="0.25">
      <c r="A13" s="190" t="s">
        <v>1215</v>
      </c>
      <c r="C13" s="12"/>
      <c r="D13" s="12"/>
      <c r="E13" s="12"/>
      <c r="F13" s="12"/>
      <c r="G13" s="12"/>
      <c r="H13" s="3"/>
    </row>
    <row r="14" spans="1:8" x14ac:dyDescent="0.2">
      <c r="A14" s="19"/>
      <c r="B14" s="12"/>
      <c r="C14" s="12"/>
      <c r="D14" s="12"/>
      <c r="E14" s="12"/>
      <c r="F14" s="12"/>
      <c r="G14" s="12"/>
      <c r="H14" s="3"/>
    </row>
    <row r="15" spans="1:8" x14ac:dyDescent="0.2">
      <c r="A15" s="987" t="s">
        <v>24</v>
      </c>
      <c r="B15" s="988"/>
      <c r="C15" s="972" t="s">
        <v>33</v>
      </c>
      <c r="D15" s="991" t="s">
        <v>34</v>
      </c>
      <c r="E15" s="987" t="s">
        <v>35</v>
      </c>
      <c r="F15" s="988"/>
      <c r="G15" s="972" t="s">
        <v>26</v>
      </c>
      <c r="H15" s="3"/>
    </row>
    <row r="16" spans="1:8" x14ac:dyDescent="0.2">
      <c r="A16" s="989"/>
      <c r="B16" s="990"/>
      <c r="C16" s="973"/>
      <c r="D16" s="992"/>
      <c r="E16" s="989"/>
      <c r="F16" s="990"/>
      <c r="G16" s="973"/>
      <c r="H16" s="3"/>
    </row>
    <row r="17" spans="1:8" x14ac:dyDescent="0.2">
      <c r="A17" s="33" t="s">
        <v>36</v>
      </c>
      <c r="B17" s="33"/>
      <c r="C17" s="261"/>
      <c r="D17" s="261">
        <v>113</v>
      </c>
      <c r="E17" s="995"/>
      <c r="F17" s="996"/>
      <c r="G17" s="276">
        <f>SUM(C17,D17:F17)</f>
        <v>113</v>
      </c>
      <c r="H17" s="3"/>
    </row>
    <row r="18" spans="1:8" x14ac:dyDescent="0.2">
      <c r="A18" s="999" t="s">
        <v>29</v>
      </c>
      <c r="B18" s="1000"/>
      <c r="C18" s="261"/>
      <c r="D18" s="261"/>
      <c r="E18" s="997">
        <v>7296.04</v>
      </c>
      <c r="F18" s="998"/>
      <c r="G18" s="276">
        <f>SUM(C18,D18:E18)</f>
        <v>7296.04</v>
      </c>
      <c r="H18" s="3"/>
    </row>
    <row r="19" spans="1:8" x14ac:dyDescent="0.2">
      <c r="A19" s="265" t="s">
        <v>1254</v>
      </c>
      <c r="B19" s="265"/>
      <c r="C19" s="277"/>
      <c r="D19" s="277">
        <f>SUM(D17:D18)</f>
        <v>113</v>
      </c>
      <c r="E19" s="993">
        <f>SUM(E18+E17)</f>
        <v>7296.04</v>
      </c>
      <c r="F19" s="994"/>
      <c r="G19" s="277">
        <f>SUM(G17:G18)</f>
        <v>7409.04</v>
      </c>
      <c r="H19" s="3"/>
    </row>
    <row r="20" spans="1:8" x14ac:dyDescent="0.2">
      <c r="A20" s="12"/>
      <c r="B20" s="12"/>
      <c r="C20" s="12"/>
      <c r="D20" s="12"/>
      <c r="E20" s="12"/>
      <c r="F20" s="12"/>
      <c r="G20" s="12"/>
      <c r="H20" s="3"/>
    </row>
    <row r="21" spans="1:8" x14ac:dyDescent="0.2">
      <c r="A21" s="3"/>
      <c r="B21" s="3"/>
      <c r="C21" s="3"/>
      <c r="D21" s="3"/>
      <c r="E21" s="3"/>
      <c r="F21" s="3"/>
      <c r="G21" s="3"/>
      <c r="H21" s="3"/>
    </row>
    <row r="22" spans="1:8" x14ac:dyDescent="0.2">
      <c r="A22" s="3"/>
      <c r="B22" s="3"/>
      <c r="C22" s="3"/>
      <c r="D22" s="3"/>
      <c r="E22" s="3"/>
      <c r="F22" s="3"/>
      <c r="G22" s="3"/>
      <c r="H22" s="3"/>
    </row>
    <row r="23" spans="1:8" x14ac:dyDescent="0.2">
      <c r="A23" s="3"/>
      <c r="B23" s="3"/>
      <c r="C23" s="3"/>
      <c r="D23" s="3"/>
      <c r="E23" s="3"/>
      <c r="F23" s="3"/>
      <c r="G23" s="3"/>
      <c r="H23" s="3"/>
    </row>
  </sheetData>
  <mergeCells count="15">
    <mergeCell ref="E19:F19"/>
    <mergeCell ref="E17:F17"/>
    <mergeCell ref="E18:F18"/>
    <mergeCell ref="A18:B18"/>
    <mergeCell ref="E15:F16"/>
    <mergeCell ref="G15:G16"/>
    <mergeCell ref="A5:B6"/>
    <mergeCell ref="D5:F5"/>
    <mergeCell ref="G5:G6"/>
    <mergeCell ref="C5:C6"/>
    <mergeCell ref="A10:B10"/>
    <mergeCell ref="A11:B11"/>
    <mergeCell ref="A15:B16"/>
    <mergeCell ref="C15:C16"/>
    <mergeCell ref="D15:D16"/>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016f882a-ca77-445e-83cb-d6dca119fcfe">
      <Terms xmlns="http://schemas.microsoft.com/office/infopath/2007/PartnerControls"/>
    </lcf76f155ced4ddcb4097134ff3c332f>
    <TaxCatchAll xmlns="df902b37-1ee7-49a2-b627-e5e15061d1d7"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A5E0F790252DD46A7193497C84969E5" ma:contentTypeVersion="18" ma:contentTypeDescription="Crear nuevo documento." ma:contentTypeScope="" ma:versionID="1c0e93a04156c2f5dd311b3e8977ecfa">
  <xsd:schema xmlns:xsd="http://www.w3.org/2001/XMLSchema" xmlns:xs="http://www.w3.org/2001/XMLSchema" xmlns:p="http://schemas.microsoft.com/office/2006/metadata/properties" xmlns:ns2="016f882a-ca77-445e-83cb-d6dca119fcfe" xmlns:ns3="df902b37-1ee7-49a2-b627-e5e15061d1d7" targetNamespace="http://schemas.microsoft.com/office/2006/metadata/properties" ma:root="true" ma:fieldsID="c1e0df7e2264d5f0a376f55102e1bb94" ns2:_="" ns3:_="">
    <xsd:import namespace="016f882a-ca77-445e-83cb-d6dca119fcfe"/>
    <xsd:import namespace="df902b37-1ee7-49a2-b627-e5e15061d1d7"/>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16f882a-ca77-445e-83cb-d6dca119fcf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8085a7f1-0022-464e-b904-0b67c031b8f9" ma:termSetId="09814cd3-568e-fe90-9814-8d621ff8fb84" ma:anchorId="fba54fb3-c3e1-fe81-a776-ca4b69148c4d" ma:open="true" ma:isKeyword="false">
      <xsd:complexType>
        <xsd:sequence>
          <xsd:element ref="pc:Terms" minOccurs="0" maxOccurs="1"/>
        </xsd:sequence>
      </xsd:complex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f902b37-1ee7-49a2-b627-e5e15061d1d7" elementFormDefault="qualified">
    <xsd:import namespace="http://schemas.microsoft.com/office/2006/documentManagement/types"/>
    <xsd:import namespace="http://schemas.microsoft.com/office/infopath/2007/PartnerControls"/>
    <xsd:element name="SharedWithUsers" ma:index="1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48d706de-f749-4920-ad60-ea4a2e488d12}" ma:internalName="TaxCatchAll" ma:showField="CatchAllData" ma:web="df902b37-1ee7-49a2-b627-e5e15061d1d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E5788DB-477A-4DBA-A906-ABB28D82E04D}">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00C92EF6-8D17-4AAE-8AED-0113EFCB1129}"/>
</file>

<file path=customXml/itemProps3.xml><?xml version="1.0" encoding="utf-8"?>
<ds:datastoreItem xmlns:ds="http://schemas.openxmlformats.org/officeDocument/2006/customXml" ds:itemID="{DF47A521-6743-4AB2-99C6-DAFF655C71B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87</vt:i4>
      </vt:variant>
      <vt:variant>
        <vt:lpstr>Rangos con nombre</vt:lpstr>
      </vt:variant>
      <vt:variant>
        <vt:i4>15</vt:i4>
      </vt:variant>
    </vt:vector>
  </HeadingPairs>
  <TitlesOfParts>
    <vt:vector size="102" baseType="lpstr">
      <vt:lpstr>ÍNDICE</vt:lpstr>
      <vt:lpstr>Presentación</vt:lpstr>
      <vt:lpstr>1.1</vt:lpstr>
      <vt:lpstr>1.2</vt:lpstr>
      <vt:lpstr>1.3</vt:lpstr>
      <vt:lpstr>1.4</vt:lpstr>
      <vt:lpstr>2.1.1. a 2.1.5.</vt:lpstr>
      <vt:lpstr>2.1.5.4</vt:lpstr>
      <vt:lpstr>2.1.6</vt:lpstr>
      <vt:lpstr>2.2.1.1.</vt:lpstr>
      <vt:lpstr>2.2.1.2</vt:lpstr>
      <vt:lpstr> 2.2.2</vt:lpstr>
      <vt:lpstr>2.2.3</vt:lpstr>
      <vt:lpstr>2.2.4</vt:lpstr>
      <vt:lpstr>2.2.5</vt:lpstr>
      <vt:lpstr>2.2.6</vt:lpstr>
      <vt:lpstr>2.2.7</vt:lpstr>
      <vt:lpstr>2.2.8 y 2.2.9.</vt:lpstr>
      <vt:lpstr>2.4</vt:lpstr>
      <vt:lpstr>2.5.1.</vt:lpstr>
      <vt:lpstr>2.5.2</vt:lpstr>
      <vt:lpstr>2.5.4</vt:lpstr>
      <vt:lpstr>2.5.5</vt:lpstr>
      <vt:lpstr>2.6</vt:lpstr>
      <vt:lpstr>2.7 </vt:lpstr>
      <vt:lpstr>2.8</vt:lpstr>
      <vt:lpstr>3 (1)</vt:lpstr>
      <vt:lpstr>3 (2)</vt:lpstr>
      <vt:lpstr>4.1.1.1</vt:lpstr>
      <vt:lpstr>4.1.1.2</vt:lpstr>
      <vt:lpstr>4.1.2</vt:lpstr>
      <vt:lpstr>4.2.1.1</vt:lpstr>
      <vt:lpstr>4.2.1.2</vt:lpstr>
      <vt:lpstr>4.2.1.3</vt:lpstr>
      <vt:lpstr>4.2.6</vt:lpstr>
      <vt:lpstr>4.3.1</vt:lpstr>
      <vt:lpstr>4.3.2</vt:lpstr>
      <vt:lpstr>4.3.3</vt:lpstr>
      <vt:lpstr>4.3.4</vt:lpstr>
      <vt:lpstr>4.3.5</vt:lpstr>
      <vt:lpstr>4.3.6.1</vt:lpstr>
      <vt:lpstr>4.3.6.2</vt:lpstr>
      <vt:lpstr>4.3.6.3</vt:lpstr>
      <vt:lpstr>4.3.7.1</vt:lpstr>
      <vt:lpstr>4.3.7.2A</vt:lpstr>
      <vt:lpstr>4.3.7.2B</vt:lpstr>
      <vt:lpstr>4.3.7.3</vt:lpstr>
      <vt:lpstr>4.3.7.4A</vt:lpstr>
      <vt:lpstr>4.3.7.4B</vt:lpstr>
      <vt:lpstr>4.4</vt:lpstr>
      <vt:lpstr>4.5</vt:lpstr>
      <vt:lpstr>4.6</vt:lpstr>
      <vt:lpstr>4.7.1</vt:lpstr>
      <vt:lpstr>4.7.2</vt:lpstr>
      <vt:lpstr>4.7.3</vt:lpstr>
      <vt:lpstr>4.7.4</vt:lpstr>
      <vt:lpstr>4.7.5</vt:lpstr>
      <vt:lpstr>4.7.6</vt:lpstr>
      <vt:lpstr>4.7.7</vt:lpstr>
      <vt:lpstr>4.8.1</vt:lpstr>
      <vt:lpstr>4.8.2</vt:lpstr>
      <vt:lpstr>4.8.3</vt:lpstr>
      <vt:lpstr>4.9</vt:lpstr>
      <vt:lpstr>4.10.1</vt:lpstr>
      <vt:lpstr>4.10.2</vt:lpstr>
      <vt:lpstr>4.10.3</vt:lpstr>
      <vt:lpstr>4.10.4</vt:lpstr>
      <vt:lpstr>4.10.5</vt:lpstr>
      <vt:lpstr>4.10.6</vt:lpstr>
      <vt:lpstr>4.10.7</vt:lpstr>
      <vt:lpstr>4.10.8</vt:lpstr>
      <vt:lpstr>4.10.9</vt:lpstr>
      <vt:lpstr>4.10.10</vt:lpstr>
      <vt:lpstr>4.10.11</vt:lpstr>
      <vt:lpstr>4.10.12</vt:lpstr>
      <vt:lpstr>5.1</vt:lpstr>
      <vt:lpstr>5.2-5.3-5.4</vt:lpstr>
      <vt:lpstr>5.5</vt:lpstr>
      <vt:lpstr>5.6.1</vt:lpstr>
      <vt:lpstr>5.6.2</vt:lpstr>
      <vt:lpstr>5.7-5.16</vt:lpstr>
      <vt:lpstr>6</vt:lpstr>
      <vt:lpstr>7</vt:lpstr>
      <vt:lpstr>8.1</vt:lpstr>
      <vt:lpstr>8.2</vt:lpstr>
      <vt:lpstr>8.3</vt:lpstr>
      <vt:lpstr>9</vt:lpstr>
      <vt:lpstr>' 2.2.2'!Área_de_impresión</vt:lpstr>
      <vt:lpstr>'2.2.1.1.'!Área_de_impresión</vt:lpstr>
      <vt:lpstr>'2.2.1.2'!Área_de_impresión</vt:lpstr>
      <vt:lpstr>'2.5.4'!Área_de_impresión</vt:lpstr>
      <vt:lpstr>'2.5.5'!Área_de_impresión</vt:lpstr>
      <vt:lpstr>'2.6'!Área_de_impresión</vt:lpstr>
      <vt:lpstr>'2.7 '!Área_de_impresión</vt:lpstr>
      <vt:lpstr>'2.8'!Área_de_impresión</vt:lpstr>
      <vt:lpstr>'3 (1)'!Área_de_impresión</vt:lpstr>
      <vt:lpstr>'4.10.7'!Área_de_impresión</vt:lpstr>
      <vt:lpstr>'4.10.8'!Área_de_impresión</vt:lpstr>
      <vt:lpstr>'4.10.9'!Área_de_impresión</vt:lpstr>
      <vt:lpstr>'8.2'!Área_de_impresión</vt:lpstr>
      <vt:lpstr>ÍNDICE!Área_de_impresión</vt:lpstr>
      <vt:lpstr>Presentación!Área_de_impresión</vt:lpstr>
    </vt:vector>
  </TitlesOfParts>
  <Company>Autoridad Portuaria de Huelva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Manolo</dc:creator>
  <cp:lastModifiedBy>Yolanda Mora Adriano</cp:lastModifiedBy>
  <cp:lastPrinted>2018-03-14T10:55:22Z</cp:lastPrinted>
  <dcterms:created xsi:type="dcterms:W3CDTF">2002-03-06T07:28:19Z</dcterms:created>
  <dcterms:modified xsi:type="dcterms:W3CDTF">2021-01-19T10:47:38Z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0x0101000A5E0F790252DD46A7193497C84969E5</vt:lpwstr>
  </property>
</Properties>
</file>